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\Desktop\Відкриті дані\Оновлений сайт 2021\2.9. Звіт про виконання фінансових планів\"/>
    </mc:Choice>
  </mc:AlternateContent>
  <bookViews>
    <workbookView xWindow="0" yWindow="0" windowWidth="28800" windowHeight="12345" tabRatio="915" firstSheet="3" activeTab="12"/>
  </bookViews>
  <sheets>
    <sheet name="Осн. фін. пок." sheetId="14" r:id="rId1"/>
    <sheet name="I. Фін результат" sheetId="2" r:id="rId2"/>
    <sheet name="Розшифровка фінрезультати" sheetId="21" r:id="rId3"/>
    <sheet name="ІІ. Розр. з бюджетом" sheetId="19" r:id="rId4"/>
    <sheet name="Розшифровка з розр з бюджет" sheetId="25" r:id="rId5"/>
    <sheet name="ІІІ. Рух грош. коштів" sheetId="18" r:id="rId6"/>
    <sheet name="Розшифровка до Руху" sheetId="22" r:id="rId7"/>
    <sheet name="IV. Кап. інвестиції" sheetId="3" r:id="rId8"/>
    <sheet name="Розшифровка до капівидатків" sheetId="23" r:id="rId9"/>
    <sheet name=" V. Коефіцієнти" sheetId="11" r:id="rId10"/>
    <sheet name="6.1. Інша інфо_1" sheetId="10" r:id="rId11"/>
    <sheet name="6.2. Інша інфо_2" sheetId="9" r:id="rId12"/>
    <sheet name="VII Статутн. капіт" sheetId="20" r:id="rId13"/>
    <sheet name="Розшифровка до Статутного" sheetId="2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9">' V. Коефіцієнти'!$5:$5</definedName>
    <definedName name="_xlnm.Print_Titles" localSheetId="1">'I. Фін результат'!$4:$6</definedName>
    <definedName name="_xlnm.Print_Titles" localSheetId="3">'ІІ. Розр. з бюджетом'!$4:$6</definedName>
    <definedName name="_xlnm.Print_Titles" localSheetId="5">'ІІІ. Рух грош. коштів'!$4:$6</definedName>
    <definedName name="_xlnm.Print_Titles" localSheetId="0">'Осн. фін. пок.'!$21:$23</definedName>
    <definedName name="_xlnm.Print_Titles" localSheetId="8">'Розшифровка до капівидатків'!$4:$5</definedName>
    <definedName name="_xlnm.Print_Titles" localSheetId="6">'Розшифровка до Руху'!$4:$5</definedName>
    <definedName name="_xlnm.Print_Titles" localSheetId="4">'Розшифровка з розр з бюджет'!$4:$5</definedName>
    <definedName name="_xlnm.Print_Titles" localSheetId="2">'Розшифровка фінрезультати'!$4:$5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9">' V. Коефіцієнти'!$A$1:$H$25</definedName>
    <definedName name="_xlnm.Print_Area" localSheetId="10">'6.1. Інша інфо_1'!$A$1:$O$69</definedName>
    <definedName name="_xlnm.Print_Area" localSheetId="11">'6.2. Інша інфо_2'!$A$1:$AF$65</definedName>
    <definedName name="_xlnm.Print_Area" localSheetId="1">'I. Фін результат'!$A$1:$I$103</definedName>
    <definedName name="_xlnm.Print_Area" localSheetId="7">'IV. Кап. інвестиції'!$A$1:$H$21</definedName>
    <definedName name="_xlnm.Print_Area" localSheetId="12">'VII Статутн. капіт'!$A$1:$H$17</definedName>
    <definedName name="_xlnm.Print_Area" localSheetId="3">'ІІ. Розр. з бюджетом'!$A$1:$H$50</definedName>
    <definedName name="_xlnm.Print_Area" localSheetId="5">'ІІІ. Рух грош. коштів'!$A$1:$H$77</definedName>
    <definedName name="_xlnm.Print_Area" localSheetId="0">'Осн. фін. пок.'!$A$1:$H$134</definedName>
    <definedName name="_xlnm.Print_Area" localSheetId="8">'Розшифровка до капівидатків'!$A$1:$G$44</definedName>
    <definedName name="_xlnm.Print_Area" localSheetId="6">'Розшифровка до Руху'!$A$1:$G$80</definedName>
    <definedName name="_xlnm.Print_Area" localSheetId="13">'Розшифровка до Статутного'!$A$1:$G$19</definedName>
    <definedName name="_xlnm.Print_Area" localSheetId="4">'Розшифровка з розр з бюджет'!$A$1:$G$35</definedName>
    <definedName name="_xlnm.Print_Area" localSheetId="2">'Розшифровка фінрезультати'!$A$1:$G$53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62913"/>
  <fileRecoveryPr autoRecover="0"/>
</workbook>
</file>

<file path=xl/calcChain.xml><?xml version="1.0" encoding="utf-8"?>
<calcChain xmlns="http://schemas.openxmlformats.org/spreadsheetml/2006/main">
  <c r="G8" i="2" l="1"/>
  <c r="E19" i="22" l="1"/>
  <c r="D8" i="22" l="1"/>
  <c r="E12" i="18" s="1"/>
  <c r="C8" i="22"/>
  <c r="C12" i="18" s="1"/>
  <c r="E8" i="22"/>
  <c r="D12" i="18" s="1"/>
  <c r="M39" i="10" l="1"/>
  <c r="AD30" i="9" l="1"/>
  <c r="AD31" i="9"/>
  <c r="AD32" i="9"/>
  <c r="AD33" i="9"/>
  <c r="AD34" i="9"/>
  <c r="AD36" i="9"/>
  <c r="AD37" i="9"/>
  <c r="AD38" i="9"/>
  <c r="AD39" i="9"/>
  <c r="AE39" i="9" s="1"/>
  <c r="AD40" i="9"/>
  <c r="AD41" i="9"/>
  <c r="AD42" i="9"/>
  <c r="AD43" i="9"/>
  <c r="AE43" i="9" s="1"/>
  <c r="AD45" i="9"/>
  <c r="AD46" i="9"/>
  <c r="AC30" i="9"/>
  <c r="AC31" i="9"/>
  <c r="AC32" i="9"/>
  <c r="AF32" i="9" s="1"/>
  <c r="AC33" i="9"/>
  <c r="AF33" i="9" s="1"/>
  <c r="AC34" i="9"/>
  <c r="AF34" i="9" s="1"/>
  <c r="AC36" i="9"/>
  <c r="AF36" i="9" s="1"/>
  <c r="AC37" i="9"/>
  <c r="AF37" i="9" s="1"/>
  <c r="AC38" i="9"/>
  <c r="AF38" i="9" s="1"/>
  <c r="AC39" i="9"/>
  <c r="AF39" i="9" s="1"/>
  <c r="AC40" i="9"/>
  <c r="AF40" i="9" s="1"/>
  <c r="AC41" i="9"/>
  <c r="AF41" i="9" s="1"/>
  <c r="AC42" i="9"/>
  <c r="AF42" i="9" s="1"/>
  <c r="AC43" i="9"/>
  <c r="AF43" i="9" s="1"/>
  <c r="AC45" i="9"/>
  <c r="AF45" i="9" s="1"/>
  <c r="AC46" i="9"/>
  <c r="AF46" i="9" s="1"/>
  <c r="X32" i="9"/>
  <c r="X30" i="9"/>
  <c r="X31" i="9"/>
  <c r="X33" i="9"/>
  <c r="X34" i="9"/>
  <c r="X36" i="9"/>
  <c r="X37" i="9"/>
  <c r="X38" i="9"/>
  <c r="X39" i="9"/>
  <c r="X40" i="9"/>
  <c r="X41" i="9"/>
  <c r="X42" i="9"/>
  <c r="X43" i="9"/>
  <c r="X45" i="9"/>
  <c r="X46" i="9"/>
  <c r="U44" i="9"/>
  <c r="AC44" i="9" s="1"/>
  <c r="AF44" i="9" s="1"/>
  <c r="V44" i="9"/>
  <c r="AD44" i="9" s="1"/>
  <c r="V35" i="9"/>
  <c r="U35" i="9"/>
  <c r="AC35" i="9" s="1"/>
  <c r="AF35" i="9" s="1"/>
  <c r="V29" i="9"/>
  <c r="U29" i="9"/>
  <c r="W45" i="9"/>
  <c r="W46" i="9"/>
  <c r="W40" i="9"/>
  <c r="W41" i="9"/>
  <c r="W36" i="9"/>
  <c r="W37" i="9"/>
  <c r="W38" i="9"/>
  <c r="W30" i="9"/>
  <c r="W31" i="9"/>
  <c r="W32" i="9"/>
  <c r="W33" i="9"/>
  <c r="W34" i="9"/>
  <c r="T29" i="9"/>
  <c r="W35" i="9" l="1"/>
  <c r="AE45" i="9"/>
  <c r="AF31" i="9"/>
  <c r="X29" i="9"/>
  <c r="AE44" i="9"/>
  <c r="X44" i="9"/>
  <c r="AF30" i="9"/>
  <c r="AE33" i="9"/>
  <c r="AE41" i="9"/>
  <c r="AE37" i="9"/>
  <c r="V47" i="9"/>
  <c r="AD35" i="9"/>
  <c r="AE35" i="9" s="1"/>
  <c r="AE40" i="9"/>
  <c r="AE36" i="9"/>
  <c r="AE32" i="9"/>
  <c r="X35" i="9"/>
  <c r="AC29" i="9"/>
  <c r="AC47" i="9" s="1"/>
  <c r="AE31" i="9"/>
  <c r="AE46" i="9"/>
  <c r="AE42" i="9"/>
  <c r="AE38" i="9"/>
  <c r="AE34" i="9"/>
  <c r="AE30" i="9"/>
  <c r="U47" i="9"/>
  <c r="W29" i="9"/>
  <c r="X47" i="9" l="1"/>
  <c r="W47" i="9"/>
  <c r="D90" i="2"/>
  <c r="F90" i="2" s="1"/>
  <c r="D92" i="2"/>
  <c r="F92" i="2" s="1"/>
  <c r="D91" i="2"/>
  <c r="I25" i="10"/>
  <c r="I21" i="10"/>
  <c r="I20" i="10"/>
  <c r="I19" i="10"/>
  <c r="F91" i="2" l="1"/>
  <c r="I18" i="10"/>
  <c r="E40" i="21"/>
  <c r="F93" i="2" l="1"/>
  <c r="D93" i="2"/>
  <c r="F37" i="10" l="1"/>
  <c r="F18" i="10"/>
  <c r="D34" i="21"/>
  <c r="E34" i="21"/>
  <c r="D40" i="21"/>
  <c r="D20" i="21"/>
  <c r="E20" i="21"/>
  <c r="F10" i="21"/>
  <c r="G10" i="21"/>
  <c r="G40" i="10" l="1"/>
  <c r="D40" i="10"/>
  <c r="M35" i="10"/>
  <c r="M36" i="10"/>
  <c r="M37" i="10"/>
  <c r="M38" i="10"/>
  <c r="M34" i="10"/>
  <c r="N39" i="10"/>
  <c r="K39" i="10"/>
  <c r="J39" i="10"/>
  <c r="I39" i="10"/>
  <c r="F39" i="10"/>
  <c r="N38" i="10"/>
  <c r="K38" i="10"/>
  <c r="J38" i="10"/>
  <c r="I38" i="10"/>
  <c r="F38" i="10"/>
  <c r="N37" i="10"/>
  <c r="K37" i="10"/>
  <c r="J37" i="10"/>
  <c r="I37" i="10"/>
  <c r="O37" i="10" s="1"/>
  <c r="N36" i="10"/>
  <c r="K36" i="10"/>
  <c r="J36" i="10"/>
  <c r="I36" i="10"/>
  <c r="F36" i="10"/>
  <c r="N35" i="10"/>
  <c r="K35" i="10"/>
  <c r="J35" i="10"/>
  <c r="I35" i="10"/>
  <c r="F35" i="10"/>
  <c r="N34" i="10"/>
  <c r="K34" i="10"/>
  <c r="J34" i="10"/>
  <c r="I34" i="10"/>
  <c r="F34" i="10"/>
  <c r="D37" i="22"/>
  <c r="G10" i="22"/>
  <c r="G11" i="22"/>
  <c r="G12" i="22"/>
  <c r="F10" i="22"/>
  <c r="F11" i="22"/>
  <c r="F12" i="22"/>
  <c r="G9" i="22"/>
  <c r="F9" i="22"/>
  <c r="G21" i="22"/>
  <c r="G22" i="22"/>
  <c r="G23" i="22"/>
  <c r="G24" i="22"/>
  <c r="G25" i="22"/>
  <c r="F21" i="22"/>
  <c r="F22" i="22"/>
  <c r="F23" i="22"/>
  <c r="F24" i="22"/>
  <c r="F25" i="22"/>
  <c r="G20" i="22"/>
  <c r="F20" i="22"/>
  <c r="G42" i="21"/>
  <c r="G43" i="21"/>
  <c r="G41" i="21"/>
  <c r="F41" i="21"/>
  <c r="G36" i="21"/>
  <c r="G37" i="21"/>
  <c r="G38" i="21"/>
  <c r="G39" i="21"/>
  <c r="G35" i="21"/>
  <c r="F36" i="21"/>
  <c r="F37" i="21"/>
  <c r="F38" i="21"/>
  <c r="F39" i="21"/>
  <c r="F35" i="21"/>
  <c r="G8" i="21"/>
  <c r="G9" i="21"/>
  <c r="G11" i="21"/>
  <c r="G12" i="21"/>
  <c r="G13" i="21"/>
  <c r="G14" i="21"/>
  <c r="G15" i="21"/>
  <c r="G16" i="21"/>
  <c r="G17" i="21"/>
  <c r="G18" i="21"/>
  <c r="G19" i="21"/>
  <c r="G7" i="21"/>
  <c r="G22" i="21"/>
  <c r="G23" i="21"/>
  <c r="G24" i="21"/>
  <c r="G25" i="21"/>
  <c r="G30" i="21"/>
  <c r="G26" i="21"/>
  <c r="G27" i="21"/>
  <c r="G28" i="21"/>
  <c r="G29" i="21"/>
  <c r="G21" i="21"/>
  <c r="F33" i="21"/>
  <c r="G40" i="22"/>
  <c r="G39" i="22"/>
  <c r="G41" i="22"/>
  <c r="G42" i="22"/>
  <c r="G38" i="22"/>
  <c r="F40" i="22"/>
  <c r="F39" i="22"/>
  <c r="F41" i="22"/>
  <c r="F42" i="22"/>
  <c r="F38" i="22"/>
  <c r="G46" i="22"/>
  <c r="G47" i="22"/>
  <c r="G48" i="22"/>
  <c r="G52" i="22"/>
  <c r="G45" i="22"/>
  <c r="F46" i="22"/>
  <c r="F47" i="22"/>
  <c r="F48" i="22"/>
  <c r="F45" i="22"/>
  <c r="G18" i="23"/>
  <c r="G13" i="23"/>
  <c r="G12" i="23"/>
  <c r="G14" i="23"/>
  <c r="G15" i="23"/>
  <c r="G11" i="23"/>
  <c r="G16" i="23"/>
  <c r="G25" i="23"/>
  <c r="G26" i="23"/>
  <c r="D17" i="23"/>
  <c r="E17" i="23"/>
  <c r="D10" i="23"/>
  <c r="E10" i="23"/>
  <c r="C17" i="23"/>
  <c r="F18" i="23"/>
  <c r="C10" i="23"/>
  <c r="F15" i="23"/>
  <c r="F14" i="23"/>
  <c r="F12" i="23"/>
  <c r="F13" i="23"/>
  <c r="F11" i="23"/>
  <c r="E37" i="22"/>
  <c r="C37" i="22"/>
  <c r="D44" i="22"/>
  <c r="E44" i="22"/>
  <c r="C44" i="22"/>
  <c r="D19" i="22"/>
  <c r="C19" i="22"/>
  <c r="C68" i="22"/>
  <c r="C40" i="21"/>
  <c r="F43" i="21"/>
  <c r="F42" i="21"/>
  <c r="C34" i="21"/>
  <c r="C20" i="21"/>
  <c r="F29" i="21"/>
  <c r="F28" i="21"/>
  <c r="F27" i="21"/>
  <c r="F26" i="21"/>
  <c r="F30" i="21"/>
  <c r="F25" i="21"/>
  <c r="F24" i="21"/>
  <c r="F23" i="21"/>
  <c r="F22" i="21"/>
  <c r="F21" i="21"/>
  <c r="D6" i="21"/>
  <c r="E6" i="21"/>
  <c r="C6" i="21"/>
  <c r="F19" i="21"/>
  <c r="F18" i="21"/>
  <c r="F17" i="21"/>
  <c r="F16" i="21"/>
  <c r="F15" i="21"/>
  <c r="F14" i="21"/>
  <c r="F13" i="21"/>
  <c r="F12" i="21"/>
  <c r="F11" i="21"/>
  <c r="F9" i="21"/>
  <c r="F8" i="21"/>
  <c r="F7" i="21"/>
  <c r="F20" i="21"/>
  <c r="C31" i="21"/>
  <c r="D31" i="21"/>
  <c r="E31" i="21"/>
  <c r="F32" i="21"/>
  <c r="G32" i="21"/>
  <c r="G33" i="21"/>
  <c r="G34" i="21"/>
  <c r="F34" i="21"/>
  <c r="G40" i="21"/>
  <c r="F44" i="21"/>
  <c r="G44" i="21"/>
  <c r="F45" i="21"/>
  <c r="G45" i="21"/>
  <c r="C46" i="21"/>
  <c r="D46" i="21"/>
  <c r="G46" i="21" s="1"/>
  <c r="E46" i="21"/>
  <c r="L36" i="10" l="1"/>
  <c r="L35" i="10"/>
  <c r="L37" i="10"/>
  <c r="L39" i="10"/>
  <c r="J40" i="10"/>
  <c r="F19" i="22"/>
  <c r="L34" i="10"/>
  <c r="L38" i="10"/>
  <c r="O39" i="10"/>
  <c r="O36" i="10"/>
  <c r="O34" i="10"/>
  <c r="O35" i="10"/>
  <c r="O38" i="10"/>
  <c r="F37" i="22"/>
  <c r="F31" i="21"/>
  <c r="F46" i="21"/>
  <c r="F40" i="21"/>
  <c r="G31" i="21"/>
  <c r="G20" i="21"/>
  <c r="M40" i="10"/>
  <c r="N68" i="10" l="1"/>
  <c r="N67" i="10"/>
  <c r="N65" i="10" s="1"/>
  <c r="N64" i="10"/>
  <c r="N63" i="10"/>
  <c r="N60" i="10"/>
  <c r="N59" i="10"/>
  <c r="E115" i="14"/>
  <c r="N47" i="9"/>
  <c r="D82" i="14" s="1"/>
  <c r="M47" i="9"/>
  <c r="P47" i="9" s="1"/>
  <c r="AB43" i="9"/>
  <c r="AA43" i="9"/>
  <c r="AB42" i="9"/>
  <c r="AA42" i="9"/>
  <c r="AB39" i="9"/>
  <c r="AA39" i="9"/>
  <c r="AB29" i="9"/>
  <c r="AA29" i="9"/>
  <c r="W43" i="9"/>
  <c r="W42" i="9"/>
  <c r="W39" i="9"/>
  <c r="T43" i="9"/>
  <c r="S43" i="9"/>
  <c r="T42" i="9"/>
  <c r="S42" i="9"/>
  <c r="T39" i="9"/>
  <c r="S39" i="9"/>
  <c r="S29" i="9"/>
  <c r="AD29" i="9"/>
  <c r="AD47" i="9" s="1"/>
  <c r="O39" i="9"/>
  <c r="P39" i="9"/>
  <c r="O42" i="9"/>
  <c r="P42" i="9"/>
  <c r="O43" i="9"/>
  <c r="P43" i="9"/>
  <c r="P29" i="9"/>
  <c r="O29" i="9"/>
  <c r="Q47" i="9"/>
  <c r="E83" i="14" s="1"/>
  <c r="R47" i="9"/>
  <c r="D83" i="14" s="1"/>
  <c r="D84" i="14"/>
  <c r="Y47" i="9"/>
  <c r="E85" i="14" s="1"/>
  <c r="Z47" i="9"/>
  <c r="D85" i="14" s="1"/>
  <c r="AA19" i="9"/>
  <c r="AD19" i="9"/>
  <c r="AD18" i="9"/>
  <c r="AA18" i="9"/>
  <c r="U20" i="9"/>
  <c r="X20" i="9"/>
  <c r="D21" i="2" s="1"/>
  <c r="R20" i="9"/>
  <c r="C21" i="2" s="1"/>
  <c r="AA8" i="9"/>
  <c r="AD8" i="9"/>
  <c r="AD7" i="9"/>
  <c r="AA7" i="9"/>
  <c r="X9" i="9"/>
  <c r="D20" i="2" s="1"/>
  <c r="U9" i="9"/>
  <c r="AA9" i="9" s="1"/>
  <c r="R9" i="9"/>
  <c r="C20" i="2" s="1"/>
  <c r="F20" i="2"/>
  <c r="C12" i="20"/>
  <c r="F8" i="24"/>
  <c r="F9" i="24"/>
  <c r="F10" i="24"/>
  <c r="F12" i="24"/>
  <c r="F13" i="24"/>
  <c r="F14" i="24"/>
  <c r="G8" i="24"/>
  <c r="G9" i="24"/>
  <c r="G10" i="24"/>
  <c r="G12" i="24"/>
  <c r="G13" i="24"/>
  <c r="G14" i="24"/>
  <c r="E11" i="24"/>
  <c r="F12" i="20" s="1"/>
  <c r="G12" i="20" s="1"/>
  <c r="D11" i="24"/>
  <c r="E12" i="20" s="1"/>
  <c r="H12" i="20" s="1"/>
  <c r="C11" i="24"/>
  <c r="D7" i="24"/>
  <c r="E11" i="20" s="1"/>
  <c r="E7" i="24"/>
  <c r="D11" i="20" s="1"/>
  <c r="C7" i="24"/>
  <c r="C11" i="20" s="1"/>
  <c r="L65" i="10"/>
  <c r="D116" i="14" s="1"/>
  <c r="J65" i="10"/>
  <c r="E116" i="14" s="1"/>
  <c r="H65" i="10"/>
  <c r="D112" i="14" s="1"/>
  <c r="F65" i="10"/>
  <c r="E112" i="14" s="1"/>
  <c r="D65" i="10"/>
  <c r="D69" i="10" s="1"/>
  <c r="F61" i="10"/>
  <c r="E111" i="14" s="1"/>
  <c r="H61" i="10"/>
  <c r="D111" i="14" s="1"/>
  <c r="J61" i="10"/>
  <c r="L61" i="10"/>
  <c r="F115" i="14" s="1"/>
  <c r="D57" i="10"/>
  <c r="D61" i="10"/>
  <c r="F57" i="10"/>
  <c r="E110" i="14" s="1"/>
  <c r="H57" i="10"/>
  <c r="F110" i="14" s="1"/>
  <c r="J57" i="10"/>
  <c r="E114" i="14" s="1"/>
  <c r="H114" i="14" s="1"/>
  <c r="L57" i="10"/>
  <c r="F114" i="14" s="1"/>
  <c r="N57" i="10"/>
  <c r="L11" i="10"/>
  <c r="N11" i="10"/>
  <c r="L12" i="10"/>
  <c r="N12" i="10"/>
  <c r="L13" i="10"/>
  <c r="N13" i="10"/>
  <c r="L15" i="10"/>
  <c r="N15" i="10"/>
  <c r="L16" i="10"/>
  <c r="N16" i="10"/>
  <c r="L17" i="10"/>
  <c r="N17" i="10"/>
  <c r="L19" i="10"/>
  <c r="N19" i="10"/>
  <c r="L20" i="10"/>
  <c r="N20" i="10"/>
  <c r="L21" i="10"/>
  <c r="N21" i="10"/>
  <c r="F23" i="10"/>
  <c r="E124" i="14" s="1"/>
  <c r="I23" i="10"/>
  <c r="D124" i="14" s="1"/>
  <c r="F24" i="10"/>
  <c r="I24" i="10"/>
  <c r="F125" i="14" s="1"/>
  <c r="F25" i="10"/>
  <c r="F126" i="14"/>
  <c r="C23" i="10"/>
  <c r="C124" i="14" s="1"/>
  <c r="C24" i="10"/>
  <c r="C125" i="14" s="1"/>
  <c r="C25" i="10"/>
  <c r="C126" i="14" s="1"/>
  <c r="N18" i="10"/>
  <c r="C18" i="10"/>
  <c r="F14" i="10"/>
  <c r="I14" i="10"/>
  <c r="C14" i="10"/>
  <c r="F10" i="10"/>
  <c r="I10" i="10"/>
  <c r="C10" i="10"/>
  <c r="C113" i="14"/>
  <c r="C109" i="14"/>
  <c r="E19" i="11"/>
  <c r="D91" i="14" s="1"/>
  <c r="F19" i="11"/>
  <c r="E91" i="14" s="1"/>
  <c r="G19" i="11"/>
  <c r="F91" i="14" s="1"/>
  <c r="D19" i="11"/>
  <c r="C91" i="14" s="1"/>
  <c r="E15" i="11"/>
  <c r="F15" i="11"/>
  <c r="G15" i="11"/>
  <c r="D15" i="11"/>
  <c r="E14" i="11"/>
  <c r="D90" i="14" s="1"/>
  <c r="F14" i="11"/>
  <c r="E90" i="14" s="1"/>
  <c r="G14" i="11"/>
  <c r="F90" i="14" s="1"/>
  <c r="AA20" i="9" l="1"/>
  <c r="E20" i="2"/>
  <c r="I22" i="10"/>
  <c r="D123" i="14" s="1"/>
  <c r="N61" i="10"/>
  <c r="N69" i="10" s="1"/>
  <c r="C22" i="10"/>
  <c r="C123" i="14" s="1"/>
  <c r="AF29" i="9"/>
  <c r="E21" i="2"/>
  <c r="AD20" i="9"/>
  <c r="N25" i="10"/>
  <c r="N14" i="10"/>
  <c r="N10" i="10"/>
  <c r="G90" i="14"/>
  <c r="H90" i="14"/>
  <c r="G91" i="14"/>
  <c r="H91" i="14"/>
  <c r="G114" i="14"/>
  <c r="L14" i="10"/>
  <c r="F22" i="10"/>
  <c r="L22" i="10" s="1"/>
  <c r="G110" i="14"/>
  <c r="D114" i="14"/>
  <c r="F116" i="14"/>
  <c r="D115" i="14"/>
  <c r="D110" i="14"/>
  <c r="H110" i="14"/>
  <c r="H69" i="10"/>
  <c r="F112" i="14"/>
  <c r="J69" i="10"/>
  <c r="F69" i="10"/>
  <c r="L69" i="10"/>
  <c r="F111" i="14"/>
  <c r="D109" i="14"/>
  <c r="D81" i="14"/>
  <c r="E82" i="14"/>
  <c r="AB47" i="9"/>
  <c r="AA47" i="9"/>
  <c r="T47" i="9"/>
  <c r="S47" i="9"/>
  <c r="AE29" i="9"/>
  <c r="O47" i="9"/>
  <c r="AD9" i="9"/>
  <c r="F21" i="2"/>
  <c r="D12" i="20"/>
  <c r="D9" i="20"/>
  <c r="F11" i="24"/>
  <c r="F7" i="24"/>
  <c r="F11" i="20"/>
  <c r="F9" i="20" s="1"/>
  <c r="E9" i="20"/>
  <c r="H9" i="20" s="1"/>
  <c r="H11" i="20"/>
  <c r="G11" i="20"/>
  <c r="G7" i="24"/>
  <c r="G9" i="20"/>
  <c r="G11" i="24"/>
  <c r="L18" i="10"/>
  <c r="D125" i="14"/>
  <c r="L24" i="10"/>
  <c r="E126" i="14"/>
  <c r="N23" i="10"/>
  <c r="D126" i="14"/>
  <c r="F124" i="14"/>
  <c r="L25" i="10"/>
  <c r="L23" i="10"/>
  <c r="N24" i="10"/>
  <c r="E125" i="14"/>
  <c r="D113" i="14" l="1"/>
  <c r="N22" i="10"/>
  <c r="D14" i="11"/>
  <c r="C90" i="14" s="1"/>
  <c r="E106" i="14"/>
  <c r="F106" i="14"/>
  <c r="D103" i="14"/>
  <c r="D106" i="14" s="1"/>
  <c r="E103" i="14"/>
  <c r="G103" i="14" s="1"/>
  <c r="F103" i="14"/>
  <c r="C103" i="14"/>
  <c r="D99" i="14"/>
  <c r="E99" i="14"/>
  <c r="F99" i="14"/>
  <c r="D94" i="14"/>
  <c r="E94" i="14"/>
  <c r="F94" i="14"/>
  <c r="G95" i="14"/>
  <c r="H95" i="14"/>
  <c r="G96" i="14"/>
  <c r="H96" i="14"/>
  <c r="G97" i="14"/>
  <c r="H97" i="14"/>
  <c r="G98" i="14"/>
  <c r="H98" i="14"/>
  <c r="G100" i="14"/>
  <c r="H100" i="14"/>
  <c r="G101" i="14"/>
  <c r="H101" i="14"/>
  <c r="G102" i="14"/>
  <c r="H102" i="14"/>
  <c r="H103" i="14"/>
  <c r="G104" i="14"/>
  <c r="H104" i="14"/>
  <c r="G105" i="14"/>
  <c r="H105" i="14"/>
  <c r="H93" i="14"/>
  <c r="G93" i="14"/>
  <c r="C81" i="14"/>
  <c r="D71" i="14"/>
  <c r="E71" i="14"/>
  <c r="H71" i="14" s="1"/>
  <c r="F71" i="14"/>
  <c r="G71" i="14" s="1"/>
  <c r="C71" i="14"/>
  <c r="E66" i="14"/>
  <c r="C66" i="14"/>
  <c r="E10" i="3"/>
  <c r="E77" i="14" s="1"/>
  <c r="F10" i="3"/>
  <c r="F77" i="14" s="1"/>
  <c r="D10" i="3"/>
  <c r="D77" i="14" s="1"/>
  <c r="C10" i="3"/>
  <c r="C77" i="14" s="1"/>
  <c r="E9" i="3"/>
  <c r="F9" i="3"/>
  <c r="F76" i="14" s="1"/>
  <c r="D9" i="3"/>
  <c r="D76" i="14" s="1"/>
  <c r="C9" i="3"/>
  <c r="C76" i="14" s="1"/>
  <c r="E33" i="23"/>
  <c r="D13" i="3" s="1"/>
  <c r="D80" i="14" s="1"/>
  <c r="D33" i="23"/>
  <c r="E13" i="3" s="1"/>
  <c r="E80" i="14" s="1"/>
  <c r="H80" i="14" s="1"/>
  <c r="C33" i="23"/>
  <c r="C13" i="3" s="1"/>
  <c r="C80" i="14" s="1"/>
  <c r="E30" i="23"/>
  <c r="D12" i="3" s="1"/>
  <c r="D30" i="23"/>
  <c r="E12" i="3" s="1"/>
  <c r="E79" i="14" s="1"/>
  <c r="H79" i="14" s="1"/>
  <c r="C30" i="23"/>
  <c r="C12" i="3" s="1"/>
  <c r="C79" i="14" s="1"/>
  <c r="E27" i="23"/>
  <c r="F11" i="3" s="1"/>
  <c r="F78" i="14" s="1"/>
  <c r="D27" i="23"/>
  <c r="E11" i="3" s="1"/>
  <c r="C27" i="23"/>
  <c r="C11" i="3" s="1"/>
  <c r="C78" i="14" s="1"/>
  <c r="D7" i="23"/>
  <c r="G7" i="23" s="1"/>
  <c r="E7" i="23"/>
  <c r="D8" i="3" s="1"/>
  <c r="D75" i="14" s="1"/>
  <c r="C7" i="23"/>
  <c r="C8" i="3" s="1"/>
  <c r="C75" i="14" s="1"/>
  <c r="F8" i="23"/>
  <c r="G8" i="23"/>
  <c r="F9" i="23"/>
  <c r="G9" i="23"/>
  <c r="F16" i="23"/>
  <c r="F25" i="23"/>
  <c r="F26" i="23"/>
  <c r="F28" i="23"/>
  <c r="G28" i="23"/>
  <c r="F29" i="23"/>
  <c r="G29" i="23"/>
  <c r="F31" i="23"/>
  <c r="G31" i="23"/>
  <c r="F32" i="23"/>
  <c r="G32" i="23"/>
  <c r="F34" i="23"/>
  <c r="G34" i="23"/>
  <c r="F35" i="23"/>
  <c r="G35" i="23"/>
  <c r="H67" i="18"/>
  <c r="G67" i="18"/>
  <c r="C57" i="18"/>
  <c r="D55" i="18"/>
  <c r="E55" i="18"/>
  <c r="F55" i="18"/>
  <c r="F7" i="23" l="1"/>
  <c r="F13" i="3"/>
  <c r="F80" i="14" s="1"/>
  <c r="G80" i="14" s="1"/>
  <c r="D11" i="3"/>
  <c r="D78" i="14" s="1"/>
  <c r="E78" i="14"/>
  <c r="H78" i="14" s="1"/>
  <c r="H11" i="3"/>
  <c r="C6" i="23"/>
  <c r="D6" i="23"/>
  <c r="F8" i="3"/>
  <c r="F75" i="14" s="1"/>
  <c r="E8" i="3"/>
  <c r="E75" i="14" s="1"/>
  <c r="H75" i="14" s="1"/>
  <c r="D79" i="14"/>
  <c r="F12" i="3"/>
  <c r="H12" i="3" s="1"/>
  <c r="E6" i="23"/>
  <c r="G99" i="14"/>
  <c r="G94" i="14"/>
  <c r="H99" i="14"/>
  <c r="H94" i="14"/>
  <c r="E7" i="3"/>
  <c r="G9" i="3"/>
  <c r="G77" i="14"/>
  <c r="H77" i="14"/>
  <c r="H13" i="3"/>
  <c r="H10" i="3"/>
  <c r="E76" i="14"/>
  <c r="H76" i="14" s="1"/>
  <c r="H9" i="3"/>
  <c r="G10" i="3"/>
  <c r="G11" i="3"/>
  <c r="C7" i="3"/>
  <c r="C74" i="14" s="1"/>
  <c r="D42" i="18"/>
  <c r="E42" i="18"/>
  <c r="F42" i="18"/>
  <c r="C42" i="18"/>
  <c r="C47" i="18"/>
  <c r="G42" i="18"/>
  <c r="G9" i="18"/>
  <c r="H9" i="18"/>
  <c r="G10" i="18"/>
  <c r="H10" i="18"/>
  <c r="G11" i="18"/>
  <c r="H11" i="18"/>
  <c r="G13" i="18"/>
  <c r="H13" i="18"/>
  <c r="G14" i="18"/>
  <c r="H14" i="18"/>
  <c r="G15" i="18"/>
  <c r="H15" i="18"/>
  <c r="G16" i="18"/>
  <c r="H16" i="18"/>
  <c r="G19" i="18"/>
  <c r="H19" i="18"/>
  <c r="G20" i="18"/>
  <c r="H20" i="18"/>
  <c r="G22" i="18"/>
  <c r="H22" i="18"/>
  <c r="G23" i="18"/>
  <c r="H23" i="18"/>
  <c r="G24" i="18"/>
  <c r="H24" i="18"/>
  <c r="G25" i="18"/>
  <c r="H25" i="18"/>
  <c r="G26" i="18"/>
  <c r="H26" i="18"/>
  <c r="G27" i="18"/>
  <c r="H27" i="18"/>
  <c r="G28" i="18"/>
  <c r="H28" i="18"/>
  <c r="G29" i="18"/>
  <c r="H29" i="18"/>
  <c r="G30" i="18"/>
  <c r="H30" i="18"/>
  <c r="G32" i="18"/>
  <c r="H32" i="18"/>
  <c r="G37" i="18"/>
  <c r="H37" i="18"/>
  <c r="G38" i="18"/>
  <c r="H38" i="18"/>
  <c r="G39" i="18"/>
  <c r="H39" i="18"/>
  <c r="H42" i="18"/>
  <c r="G43" i="18"/>
  <c r="H43" i="18"/>
  <c r="G55" i="18"/>
  <c r="H55" i="18"/>
  <c r="G56" i="18"/>
  <c r="H56" i="18"/>
  <c r="G59" i="18"/>
  <c r="H59" i="18"/>
  <c r="G60" i="18"/>
  <c r="H60" i="18"/>
  <c r="G61" i="18"/>
  <c r="H61" i="18"/>
  <c r="G62" i="18"/>
  <c r="H62" i="18"/>
  <c r="G74" i="22"/>
  <c r="F74" i="22"/>
  <c r="G73" i="22"/>
  <c r="F73" i="22"/>
  <c r="E72" i="22"/>
  <c r="D72" i="22"/>
  <c r="C72" i="22"/>
  <c r="C63" i="18" s="1"/>
  <c r="C58" i="18" s="1"/>
  <c r="G70" i="22"/>
  <c r="F70" i="22"/>
  <c r="G69" i="22"/>
  <c r="F69" i="22"/>
  <c r="E68" i="22"/>
  <c r="D68" i="22"/>
  <c r="G65" i="22"/>
  <c r="F65" i="22"/>
  <c r="G64" i="22"/>
  <c r="F64" i="22"/>
  <c r="E63" i="22"/>
  <c r="D63" i="22"/>
  <c r="G63" i="22" s="1"/>
  <c r="C63" i="22"/>
  <c r="C51" i="18" s="1"/>
  <c r="G62" i="22"/>
  <c r="F62" i="22"/>
  <c r="G61" i="22"/>
  <c r="F61" i="22"/>
  <c r="E60" i="22"/>
  <c r="D60" i="22"/>
  <c r="G60" i="22" s="1"/>
  <c r="C60" i="22"/>
  <c r="C50" i="18" s="1"/>
  <c r="G59" i="22"/>
  <c r="F59" i="22"/>
  <c r="G58" i="22"/>
  <c r="F58" i="22"/>
  <c r="E57" i="22"/>
  <c r="F49" i="18" s="1"/>
  <c r="D57" i="22"/>
  <c r="G57" i="22" s="1"/>
  <c r="C57" i="22"/>
  <c r="C49" i="18" s="1"/>
  <c r="G56" i="22"/>
  <c r="F56" i="22"/>
  <c r="G55" i="22"/>
  <c r="F55" i="22"/>
  <c r="E54" i="22"/>
  <c r="D48" i="18" s="1"/>
  <c r="D54" i="22"/>
  <c r="G54" i="22" s="1"/>
  <c r="C54" i="22"/>
  <c r="C48" i="18" s="1"/>
  <c r="G53" i="22"/>
  <c r="F53" i="22"/>
  <c r="F52" i="22"/>
  <c r="F44" i="22"/>
  <c r="G44" i="22"/>
  <c r="G43" i="22"/>
  <c r="F43" i="22"/>
  <c r="E46" i="18"/>
  <c r="D46" i="18"/>
  <c r="C46" i="18"/>
  <c r="G36" i="22"/>
  <c r="F36" i="22"/>
  <c r="G35" i="22"/>
  <c r="F35" i="22"/>
  <c r="D34" i="22"/>
  <c r="E45" i="18" s="1"/>
  <c r="H45" i="18" s="1"/>
  <c r="E34" i="22"/>
  <c r="F45" i="18" s="1"/>
  <c r="C34" i="22"/>
  <c r="G31" i="22"/>
  <c r="F31" i="22"/>
  <c r="G30" i="22"/>
  <c r="F30" i="22"/>
  <c r="D29" i="22"/>
  <c r="E40" i="18" s="1"/>
  <c r="H40" i="18" s="1"/>
  <c r="E29" i="22"/>
  <c r="F40" i="18" s="1"/>
  <c r="C29" i="22"/>
  <c r="C40" i="18" s="1"/>
  <c r="C36" i="18" s="1"/>
  <c r="G26" i="22"/>
  <c r="F26" i="22"/>
  <c r="F18" i="22"/>
  <c r="G18" i="22"/>
  <c r="F17" i="22"/>
  <c r="G17" i="22"/>
  <c r="D16" i="22"/>
  <c r="E16" i="22"/>
  <c r="C16" i="22"/>
  <c r="C31" i="18" s="1"/>
  <c r="C21" i="18" s="1"/>
  <c r="D13" i="22"/>
  <c r="E17" i="18" s="1"/>
  <c r="E13" i="22"/>
  <c r="F17" i="18" s="1"/>
  <c r="C13" i="22"/>
  <c r="C17" i="18" s="1"/>
  <c r="F14" i="22"/>
  <c r="G14" i="22"/>
  <c r="G8" i="22"/>
  <c r="F12" i="18"/>
  <c r="G52" i="14"/>
  <c r="H52" i="14"/>
  <c r="D53" i="14"/>
  <c r="E53" i="14"/>
  <c r="F53" i="14"/>
  <c r="D54" i="14"/>
  <c r="D122" i="14" s="1"/>
  <c r="E54" i="14"/>
  <c r="E122" i="14" s="1"/>
  <c r="F54" i="14"/>
  <c r="F122" i="14" s="1"/>
  <c r="D55" i="14"/>
  <c r="E55" i="14"/>
  <c r="F55" i="14"/>
  <c r="D56" i="14"/>
  <c r="E56" i="14"/>
  <c r="F56" i="14"/>
  <c r="E57" i="14"/>
  <c r="D42" i="14"/>
  <c r="E42" i="14"/>
  <c r="F42" i="14"/>
  <c r="D43" i="14"/>
  <c r="E43" i="14"/>
  <c r="H43" i="14" s="1"/>
  <c r="F43" i="14"/>
  <c r="D44" i="14"/>
  <c r="E44" i="14"/>
  <c r="H44" i="14" s="1"/>
  <c r="F44" i="14"/>
  <c r="D45" i="14"/>
  <c r="E45" i="14"/>
  <c r="H45" i="14" s="1"/>
  <c r="F45" i="14"/>
  <c r="G45" i="14" s="1"/>
  <c r="D35" i="14"/>
  <c r="E35" i="14"/>
  <c r="H35" i="14" s="1"/>
  <c r="F35" i="14"/>
  <c r="G35" i="14" s="1"/>
  <c r="D36" i="14"/>
  <c r="E36" i="14"/>
  <c r="H36" i="14" s="1"/>
  <c r="F36" i="14"/>
  <c r="D37" i="14"/>
  <c r="E37" i="14"/>
  <c r="H37" i="14" s="1"/>
  <c r="F37" i="14"/>
  <c r="D38" i="14"/>
  <c r="E38" i="14"/>
  <c r="H38" i="14" s="1"/>
  <c r="F38" i="14"/>
  <c r="G38" i="14" s="1"/>
  <c r="G13" i="3" l="1"/>
  <c r="H8" i="3"/>
  <c r="G36" i="14"/>
  <c r="G43" i="14"/>
  <c r="G55" i="14"/>
  <c r="G37" i="14"/>
  <c r="G44" i="14"/>
  <c r="G78" i="14"/>
  <c r="F16" i="22"/>
  <c r="G16" i="22"/>
  <c r="D7" i="3"/>
  <c r="D74" i="14" s="1"/>
  <c r="E17" i="11" s="1"/>
  <c r="G75" i="14"/>
  <c r="G8" i="3"/>
  <c r="H17" i="18"/>
  <c r="F7" i="3"/>
  <c r="H7" i="3" s="1"/>
  <c r="F79" i="14"/>
  <c r="G79" i="14" s="1"/>
  <c r="G12" i="3"/>
  <c r="H55" i="14"/>
  <c r="H54" i="14"/>
  <c r="G42" i="14"/>
  <c r="D67" i="14"/>
  <c r="F54" i="22"/>
  <c r="F48" i="18"/>
  <c r="F63" i="22"/>
  <c r="D17" i="18"/>
  <c r="D8" i="18" s="1"/>
  <c r="E58" i="14"/>
  <c r="H56" i="14"/>
  <c r="G56" i="14"/>
  <c r="H122" i="14"/>
  <c r="G122" i="14"/>
  <c r="G54" i="14"/>
  <c r="G53" i="14"/>
  <c r="H53" i="14"/>
  <c r="H42" i="14"/>
  <c r="E74" i="14"/>
  <c r="F17" i="11" s="1"/>
  <c r="G76" i="14"/>
  <c r="D33" i="22"/>
  <c r="C33" i="22"/>
  <c r="G45" i="18"/>
  <c r="G40" i="18"/>
  <c r="E50" i="18"/>
  <c r="H50" i="18" s="1"/>
  <c r="G37" i="22"/>
  <c r="F60" i="22"/>
  <c r="G68" i="22"/>
  <c r="E57" i="18"/>
  <c r="F72" i="22"/>
  <c r="D63" i="18"/>
  <c r="F63" i="18"/>
  <c r="D31" i="18"/>
  <c r="D21" i="18" s="1"/>
  <c r="D40" i="18"/>
  <c r="C45" i="18"/>
  <c r="C44" i="18" s="1"/>
  <c r="C41" i="18" s="1"/>
  <c r="C52" i="18" s="1"/>
  <c r="C69" i="14" s="1"/>
  <c r="E49" i="18"/>
  <c r="H49" i="18" s="1"/>
  <c r="D51" i="18"/>
  <c r="F29" i="22"/>
  <c r="G34" i="22"/>
  <c r="F57" i="22"/>
  <c r="F68" i="22"/>
  <c r="F57" i="18"/>
  <c r="D57" i="18"/>
  <c r="D54" i="18" s="1"/>
  <c r="F31" i="18"/>
  <c r="D45" i="18"/>
  <c r="E33" i="22"/>
  <c r="F46" i="18"/>
  <c r="G46" i="18" s="1"/>
  <c r="F47" i="18"/>
  <c r="E48" i="18"/>
  <c r="H48" i="18" s="1"/>
  <c r="D50" i="18"/>
  <c r="F51" i="18"/>
  <c r="G72" i="22"/>
  <c r="E63" i="18"/>
  <c r="H63" i="18" s="1"/>
  <c r="D47" i="18"/>
  <c r="G29" i="22"/>
  <c r="F34" i="22"/>
  <c r="G12" i="18"/>
  <c r="E31" i="18"/>
  <c r="E47" i="18"/>
  <c r="H47" i="18" s="1"/>
  <c r="D49" i="18"/>
  <c r="F50" i="18"/>
  <c r="E51" i="18"/>
  <c r="H51" i="18" s="1"/>
  <c r="F67" i="14"/>
  <c r="F8" i="18"/>
  <c r="G17" i="18"/>
  <c r="F8" i="22"/>
  <c r="F42" i="19"/>
  <c r="E42" i="19"/>
  <c r="E40" i="19" s="1"/>
  <c r="H40" i="19" s="1"/>
  <c r="D42" i="19"/>
  <c r="D40" i="19" s="1"/>
  <c r="C42" i="19"/>
  <c r="C40" i="19" s="1"/>
  <c r="F35" i="19"/>
  <c r="E35" i="19"/>
  <c r="H35" i="19" s="1"/>
  <c r="D35" i="19"/>
  <c r="D27" i="19" s="1"/>
  <c r="D62" i="14" s="1"/>
  <c r="C35" i="19"/>
  <c r="C27" i="19" s="1"/>
  <c r="C62" i="14" s="1"/>
  <c r="F26" i="19"/>
  <c r="E26" i="19"/>
  <c r="E19" i="19" s="1"/>
  <c r="E61" i="14" s="1"/>
  <c r="D26" i="19"/>
  <c r="D19" i="19" s="1"/>
  <c r="D61" i="14" s="1"/>
  <c r="C26" i="19"/>
  <c r="C19" i="19" s="1"/>
  <c r="C61" i="14" s="1"/>
  <c r="F40" i="19"/>
  <c r="E27" i="19"/>
  <c r="F27" i="19"/>
  <c r="F62" i="14" s="1"/>
  <c r="F19" i="19"/>
  <c r="G20" i="19"/>
  <c r="H20" i="19"/>
  <c r="G21" i="19"/>
  <c r="H21" i="19"/>
  <c r="G22" i="19"/>
  <c r="H22" i="19"/>
  <c r="G23" i="19"/>
  <c r="H23" i="19"/>
  <c r="G24" i="19"/>
  <c r="H24" i="19"/>
  <c r="G25" i="19"/>
  <c r="H25" i="19"/>
  <c r="G28" i="19"/>
  <c r="H28" i="19"/>
  <c r="G29" i="19"/>
  <c r="H29" i="19"/>
  <c r="G30" i="19"/>
  <c r="H30" i="19"/>
  <c r="G31" i="19"/>
  <c r="H31" i="19"/>
  <c r="G32" i="19"/>
  <c r="H32" i="19"/>
  <c r="G33" i="19"/>
  <c r="H33" i="19"/>
  <c r="G34" i="19"/>
  <c r="H34" i="19"/>
  <c r="G35" i="19"/>
  <c r="G37" i="19"/>
  <c r="H37" i="19"/>
  <c r="G38" i="19"/>
  <c r="H38" i="19"/>
  <c r="G41" i="19"/>
  <c r="H41" i="19"/>
  <c r="E16" i="19"/>
  <c r="F16" i="19"/>
  <c r="D16" i="19"/>
  <c r="C16" i="19"/>
  <c r="G11" i="19"/>
  <c r="H11" i="19"/>
  <c r="G12" i="19"/>
  <c r="H12" i="19"/>
  <c r="G13" i="19"/>
  <c r="H13" i="19"/>
  <c r="G14" i="19"/>
  <c r="H14" i="19"/>
  <c r="H16" i="19"/>
  <c r="H10" i="19"/>
  <c r="G10" i="19"/>
  <c r="E15" i="19"/>
  <c r="H15" i="19" s="1"/>
  <c r="F15" i="19"/>
  <c r="G15" i="19" s="1"/>
  <c r="D15" i="19"/>
  <c r="C15" i="19"/>
  <c r="D9" i="19"/>
  <c r="E9" i="19"/>
  <c r="F9" i="19"/>
  <c r="G9" i="19" s="1"/>
  <c r="D27" i="25"/>
  <c r="E27" i="25"/>
  <c r="C27" i="25"/>
  <c r="D23" i="25"/>
  <c r="E23" i="25"/>
  <c r="G23" i="25" s="1"/>
  <c r="C23" i="25"/>
  <c r="C39" i="19" s="1"/>
  <c r="C36" i="19" s="1"/>
  <c r="C63" i="14" s="1"/>
  <c r="D19" i="25"/>
  <c r="E19" i="25"/>
  <c r="C19" i="25"/>
  <c r="D15" i="25"/>
  <c r="E15" i="25"/>
  <c r="C15" i="25"/>
  <c r="F16" i="25"/>
  <c r="G16" i="25"/>
  <c r="F17" i="25"/>
  <c r="G17" i="25"/>
  <c r="F18" i="25"/>
  <c r="G18" i="25"/>
  <c r="F19" i="25"/>
  <c r="G19" i="25"/>
  <c r="F20" i="25"/>
  <c r="G20" i="25"/>
  <c r="F21" i="25"/>
  <c r="G21" i="25"/>
  <c r="F22" i="25"/>
  <c r="G22" i="25"/>
  <c r="F24" i="25"/>
  <c r="G24" i="25"/>
  <c r="F25" i="25"/>
  <c r="G25" i="25"/>
  <c r="F26" i="25"/>
  <c r="G26" i="25"/>
  <c r="F27" i="25"/>
  <c r="G27" i="25"/>
  <c r="F28" i="25"/>
  <c r="G28" i="25"/>
  <c r="F29" i="25"/>
  <c r="G29" i="25"/>
  <c r="G15" i="25"/>
  <c r="F15" i="25"/>
  <c r="G8" i="25"/>
  <c r="G9" i="25"/>
  <c r="G10" i="25"/>
  <c r="G11" i="25"/>
  <c r="G12" i="25"/>
  <c r="G7" i="25"/>
  <c r="D10" i="25"/>
  <c r="E10" i="25"/>
  <c r="C10" i="25"/>
  <c r="F8" i="25"/>
  <c r="F9" i="25"/>
  <c r="F10" i="25"/>
  <c r="F11" i="25"/>
  <c r="F12" i="25"/>
  <c r="F7" i="25"/>
  <c r="D7" i="25"/>
  <c r="E7" i="25"/>
  <c r="C7" i="25"/>
  <c r="G51" i="18" l="1"/>
  <c r="H42" i="19"/>
  <c r="G16" i="19"/>
  <c r="G26" i="19"/>
  <c r="H26" i="19"/>
  <c r="F74" i="14"/>
  <c r="G17" i="11" s="1"/>
  <c r="G7" i="3"/>
  <c r="H46" i="18"/>
  <c r="F39" i="19"/>
  <c r="F36" i="19" s="1"/>
  <c r="F63" i="14" s="1"/>
  <c r="D39" i="19"/>
  <c r="D36" i="19" s="1"/>
  <c r="D63" i="14" s="1"/>
  <c r="F23" i="25"/>
  <c r="F61" i="14"/>
  <c r="H9" i="19"/>
  <c r="E39" i="19"/>
  <c r="H27" i="19"/>
  <c r="E62" i="14"/>
  <c r="G61" i="14"/>
  <c r="H61" i="14"/>
  <c r="H19" i="19"/>
  <c r="D44" i="18"/>
  <c r="D41" i="18" s="1"/>
  <c r="E21" i="18"/>
  <c r="H31" i="18"/>
  <c r="G47" i="18"/>
  <c r="G50" i="18"/>
  <c r="E67" i="14"/>
  <c r="H67" i="14" s="1"/>
  <c r="H12" i="18"/>
  <c r="E8" i="18"/>
  <c r="E44" i="18"/>
  <c r="G48" i="18"/>
  <c r="G63" i="18"/>
  <c r="G49" i="18"/>
  <c r="G31" i="18"/>
  <c r="F21" i="18"/>
  <c r="E54" i="18"/>
  <c r="H54" i="18" s="1"/>
  <c r="H57" i="18"/>
  <c r="F54" i="18"/>
  <c r="G57" i="18"/>
  <c r="F44" i="18"/>
  <c r="G40" i="19"/>
  <c r="G42" i="19"/>
  <c r="D43" i="19"/>
  <c r="D64" i="14" s="1"/>
  <c r="C43" i="19"/>
  <c r="C64" i="14" s="1"/>
  <c r="G27" i="19"/>
  <c r="G19" i="19"/>
  <c r="C47" i="2"/>
  <c r="C40" i="2" s="1"/>
  <c r="F17" i="2"/>
  <c r="F9" i="2" s="1"/>
  <c r="E17" i="2"/>
  <c r="E9" i="2" s="1"/>
  <c r="D17" i="2"/>
  <c r="C17" i="2"/>
  <c r="F47" i="21"/>
  <c r="G47" i="21"/>
  <c r="F49" i="21"/>
  <c r="G49" i="21"/>
  <c r="F50" i="21"/>
  <c r="G50" i="21"/>
  <c r="G6" i="21"/>
  <c r="E39" i="2"/>
  <c r="F39" i="2"/>
  <c r="F47" i="2"/>
  <c r="F40" i="2" s="1"/>
  <c r="F29" i="14" s="1"/>
  <c r="D51" i="2"/>
  <c r="D48" i="2" s="1"/>
  <c r="E58" i="2"/>
  <c r="D48" i="21"/>
  <c r="E69" i="2" s="1"/>
  <c r="E67" i="2" s="1"/>
  <c r="E48" i="21"/>
  <c r="C48" i="21"/>
  <c r="C69" i="2" s="1"/>
  <c r="C67" i="2" s="1"/>
  <c r="C66" i="2"/>
  <c r="C64" i="2" s="1"/>
  <c r="C58" i="2"/>
  <c r="C52" i="2" s="1"/>
  <c r="C51" i="2"/>
  <c r="C48" i="2" s="1"/>
  <c r="C39" i="2"/>
  <c r="C19" i="2" s="1"/>
  <c r="C83" i="2"/>
  <c r="D83" i="2"/>
  <c r="C84" i="2"/>
  <c r="D84" i="2"/>
  <c r="C85" i="2"/>
  <c r="D85" i="2"/>
  <c r="C86" i="2"/>
  <c r="D86" i="2"/>
  <c r="C87" i="2"/>
  <c r="D87" i="2"/>
  <c r="F83" i="2"/>
  <c r="F84" i="2"/>
  <c r="G84" i="2" s="1"/>
  <c r="F85" i="2"/>
  <c r="F86" i="2"/>
  <c r="F87" i="2"/>
  <c r="E87" i="2"/>
  <c r="H87" i="2" s="1"/>
  <c r="E86" i="2"/>
  <c r="G86" i="2"/>
  <c r="E85" i="2"/>
  <c r="E84" i="2"/>
  <c r="E83" i="2"/>
  <c r="G12" i="2"/>
  <c r="H12" i="2"/>
  <c r="G13" i="2"/>
  <c r="H13" i="2"/>
  <c r="G14" i="2"/>
  <c r="H14" i="2"/>
  <c r="G15" i="2"/>
  <c r="H15" i="2"/>
  <c r="G16" i="2"/>
  <c r="H16" i="2"/>
  <c r="G20" i="2"/>
  <c r="H20" i="2"/>
  <c r="G21" i="2"/>
  <c r="H21" i="2"/>
  <c r="G22" i="2"/>
  <c r="H22" i="2"/>
  <c r="G23" i="2"/>
  <c r="H23" i="2"/>
  <c r="G24" i="2"/>
  <c r="H24" i="2"/>
  <c r="G25" i="2"/>
  <c r="H25" i="2"/>
  <c r="G26" i="2"/>
  <c r="H26" i="2"/>
  <c r="G27" i="2"/>
  <c r="H27" i="2"/>
  <c r="G28" i="2"/>
  <c r="H28" i="2"/>
  <c r="G29" i="2"/>
  <c r="H29" i="2"/>
  <c r="G30" i="2"/>
  <c r="H30" i="2"/>
  <c r="G31" i="2"/>
  <c r="H31" i="2"/>
  <c r="G32" i="2"/>
  <c r="H32" i="2"/>
  <c r="G33" i="2"/>
  <c r="H33" i="2"/>
  <c r="G34" i="2"/>
  <c r="H34" i="2"/>
  <c r="G35" i="2"/>
  <c r="H35" i="2"/>
  <c r="G36" i="2"/>
  <c r="H36" i="2"/>
  <c r="G37" i="2"/>
  <c r="H37" i="2"/>
  <c r="G38" i="2"/>
  <c r="H38" i="2"/>
  <c r="G41" i="2"/>
  <c r="H41" i="2"/>
  <c r="G42" i="2"/>
  <c r="H42" i="2"/>
  <c r="G43" i="2"/>
  <c r="H43" i="2"/>
  <c r="G44" i="2"/>
  <c r="H44" i="2"/>
  <c r="G45" i="2"/>
  <c r="H45" i="2"/>
  <c r="G46" i="2"/>
  <c r="H46" i="2"/>
  <c r="G49" i="2"/>
  <c r="H49" i="2"/>
  <c r="G50" i="2"/>
  <c r="H50" i="2"/>
  <c r="G53" i="2"/>
  <c r="H53" i="2"/>
  <c r="G54" i="2"/>
  <c r="H54" i="2"/>
  <c r="G55" i="2"/>
  <c r="H55" i="2"/>
  <c r="G56" i="2"/>
  <c r="H56" i="2"/>
  <c r="G57" i="2"/>
  <c r="H57" i="2"/>
  <c r="G60" i="2"/>
  <c r="H60" i="2"/>
  <c r="G61" i="2"/>
  <c r="H61" i="2"/>
  <c r="G62" i="2"/>
  <c r="H62" i="2"/>
  <c r="G63" i="2"/>
  <c r="H63" i="2"/>
  <c r="G65" i="2"/>
  <c r="H65" i="2"/>
  <c r="G68" i="2"/>
  <c r="H68" i="2"/>
  <c r="G71" i="2"/>
  <c r="H71" i="2"/>
  <c r="G72" i="2"/>
  <c r="H72" i="2"/>
  <c r="G73" i="2"/>
  <c r="H73" i="2"/>
  <c r="G74" i="2"/>
  <c r="H74" i="2"/>
  <c r="G80" i="2"/>
  <c r="H80" i="2"/>
  <c r="G85" i="2"/>
  <c r="G90" i="2"/>
  <c r="H90" i="2"/>
  <c r="G91" i="2"/>
  <c r="H91" i="2"/>
  <c r="G92" i="2"/>
  <c r="H92" i="2"/>
  <c r="G93" i="2"/>
  <c r="H93" i="2"/>
  <c r="H8" i="2"/>
  <c r="G10" i="2"/>
  <c r="H10" i="2"/>
  <c r="G11" i="2"/>
  <c r="H11" i="2"/>
  <c r="G39" i="19" l="1"/>
  <c r="H39" i="19"/>
  <c r="F43" i="19"/>
  <c r="F64" i="14" s="1"/>
  <c r="D30" i="14"/>
  <c r="D78" i="2"/>
  <c r="G74" i="14"/>
  <c r="G67" i="14"/>
  <c r="H74" i="14"/>
  <c r="D9" i="2"/>
  <c r="D18" i="2" s="1"/>
  <c r="G83" i="2"/>
  <c r="E36" i="19"/>
  <c r="G62" i="14"/>
  <c r="H62" i="14"/>
  <c r="H83" i="2"/>
  <c r="E52" i="2"/>
  <c r="G54" i="18"/>
  <c r="G21" i="18"/>
  <c r="F41" i="18"/>
  <c r="G44" i="18"/>
  <c r="H8" i="18"/>
  <c r="G8" i="18"/>
  <c r="H44" i="18"/>
  <c r="E41" i="18"/>
  <c r="H21" i="18"/>
  <c r="H9" i="2"/>
  <c r="H67" i="2"/>
  <c r="E40" i="14"/>
  <c r="H40" i="14" s="1"/>
  <c r="H69" i="2"/>
  <c r="E43" i="19"/>
  <c r="E64" i="14" s="1"/>
  <c r="D47" i="2"/>
  <c r="D40" i="2" s="1"/>
  <c r="D29" i="14" s="1"/>
  <c r="E47" i="2"/>
  <c r="E66" i="2"/>
  <c r="D69" i="2"/>
  <c r="D67" i="2" s="1"/>
  <c r="D40" i="14" s="1"/>
  <c r="F69" i="2"/>
  <c r="D66" i="2"/>
  <c r="D64" i="2" s="1"/>
  <c r="D39" i="14" s="1"/>
  <c r="F66" i="2"/>
  <c r="F58" i="2"/>
  <c r="H58" i="2" s="1"/>
  <c r="D58" i="2"/>
  <c r="F19" i="2"/>
  <c r="F28" i="14" s="1"/>
  <c r="H39" i="2"/>
  <c r="G39" i="2"/>
  <c r="D39" i="2"/>
  <c r="D94" i="2" s="1"/>
  <c r="E19" i="2"/>
  <c r="F51" i="2"/>
  <c r="F48" i="2" s="1"/>
  <c r="F30" i="14" s="1"/>
  <c r="E51" i="2"/>
  <c r="H17" i="2"/>
  <c r="G17" i="2"/>
  <c r="F48" i="21"/>
  <c r="G48" i="21"/>
  <c r="H85" i="2"/>
  <c r="F18" i="2"/>
  <c r="E18" i="2"/>
  <c r="G87" i="2"/>
  <c r="H84" i="2"/>
  <c r="H86" i="2"/>
  <c r="G9" i="2"/>
  <c r="D52" i="2" l="1"/>
  <c r="D31" i="14" s="1"/>
  <c r="D19" i="2"/>
  <c r="D57" i="14"/>
  <c r="D58" i="14" s="1"/>
  <c r="H36" i="19"/>
  <c r="E63" i="14"/>
  <c r="G36" i="19"/>
  <c r="H64" i="14"/>
  <c r="G64" i="14"/>
  <c r="E31" i="14"/>
  <c r="H19" i="2"/>
  <c r="E28" i="14"/>
  <c r="G19" i="2"/>
  <c r="E40" i="2"/>
  <c r="E29" i="14" s="1"/>
  <c r="G47" i="2"/>
  <c r="H47" i="2"/>
  <c r="E64" i="2"/>
  <c r="H66" i="2"/>
  <c r="G69" i="2"/>
  <c r="F67" i="2"/>
  <c r="F64" i="2"/>
  <c r="G66" i="2"/>
  <c r="G58" i="2"/>
  <c r="F52" i="2"/>
  <c r="F31" i="14" s="1"/>
  <c r="G51" i="2"/>
  <c r="E48" i="2"/>
  <c r="E30" i="14" s="1"/>
  <c r="H30" i="14" s="1"/>
  <c r="H51" i="2"/>
  <c r="D120" i="14"/>
  <c r="D121" i="14"/>
  <c r="D119" i="14"/>
  <c r="C99" i="14"/>
  <c r="C94" i="14"/>
  <c r="C6" i="24"/>
  <c r="D6" i="24"/>
  <c r="E6" i="24"/>
  <c r="D79" i="2" l="1"/>
  <c r="F94" i="2"/>
  <c r="D95" i="2"/>
  <c r="D28" i="14"/>
  <c r="D59" i="2"/>
  <c r="D70" i="2" s="1"/>
  <c r="D75" i="2" s="1"/>
  <c r="G63" i="14"/>
  <c r="H63" i="14"/>
  <c r="H31" i="14"/>
  <c r="H52" i="2"/>
  <c r="G31" i="14"/>
  <c r="F59" i="2"/>
  <c r="F82" i="2" s="1"/>
  <c r="F88" i="2" s="1"/>
  <c r="H64" i="2"/>
  <c r="E39" i="14"/>
  <c r="H39" i="14" s="1"/>
  <c r="G64" i="2"/>
  <c r="F39" i="14"/>
  <c r="G67" i="2"/>
  <c r="F40" i="14"/>
  <c r="G40" i="14" s="1"/>
  <c r="H29" i="14"/>
  <c r="G29" i="14"/>
  <c r="E79" i="2"/>
  <c r="G30" i="14"/>
  <c r="G28" i="14"/>
  <c r="H28" i="14"/>
  <c r="G6" i="24"/>
  <c r="H40" i="2"/>
  <c r="G40" i="2"/>
  <c r="F78" i="2"/>
  <c r="G52" i="2"/>
  <c r="F79" i="2"/>
  <c r="G48" i="2"/>
  <c r="H48" i="2"/>
  <c r="E78" i="2"/>
  <c r="E59" i="2"/>
  <c r="F6" i="24"/>
  <c r="F57" i="14" l="1"/>
  <c r="H94" i="2"/>
  <c r="F95" i="2"/>
  <c r="G94" i="2"/>
  <c r="D82" i="2"/>
  <c r="D88" i="2" s="1"/>
  <c r="F70" i="2"/>
  <c r="F75" i="2" s="1"/>
  <c r="G39" i="14"/>
  <c r="E70" i="2"/>
  <c r="E75" i="2" s="1"/>
  <c r="E82" i="2"/>
  <c r="E88" i="2" s="1"/>
  <c r="F33" i="23"/>
  <c r="G33" i="23"/>
  <c r="G30" i="23"/>
  <c r="G10" i="23"/>
  <c r="F17" i="23"/>
  <c r="G17" i="23"/>
  <c r="G27" i="23"/>
  <c r="F27" i="23"/>
  <c r="G13" i="22"/>
  <c r="G57" i="14" l="1"/>
  <c r="H57" i="14"/>
  <c r="F58" i="14"/>
  <c r="C8" i="18"/>
  <c r="C67" i="14"/>
  <c r="F10" i="23"/>
  <c r="F30" i="23"/>
  <c r="G6" i="23"/>
  <c r="F13" i="22"/>
  <c r="H88" i="2"/>
  <c r="G88" i="2"/>
  <c r="E77" i="2"/>
  <c r="E76" i="2"/>
  <c r="H58" i="14" l="1"/>
  <c r="G58" i="14"/>
  <c r="F6" i="23"/>
  <c r="H76" i="2"/>
  <c r="G76" i="2"/>
  <c r="H77" i="2"/>
  <c r="G77" i="2"/>
  <c r="F6" i="21" l="1"/>
  <c r="G33" i="22" l="1"/>
  <c r="F33" i="22" l="1"/>
  <c r="C33" i="18" l="1"/>
  <c r="C18" i="18" l="1"/>
  <c r="C34" i="18" s="1"/>
  <c r="C68" i="14" s="1"/>
  <c r="G19" i="22"/>
  <c r="E33" i="18"/>
  <c r="D33" i="18"/>
  <c r="D18" i="18" s="1"/>
  <c r="F33" i="18"/>
  <c r="D51" i="14"/>
  <c r="E51" i="14"/>
  <c r="H51" i="14" s="1"/>
  <c r="F51" i="14"/>
  <c r="C51" i="14"/>
  <c r="C45" i="14"/>
  <c r="C44" i="14"/>
  <c r="C43" i="14"/>
  <c r="C42" i="14"/>
  <c r="D25" i="14"/>
  <c r="E25" i="14"/>
  <c r="F25" i="14"/>
  <c r="G51" i="14" l="1"/>
  <c r="D34" i="18"/>
  <c r="D68" i="14" s="1"/>
  <c r="G18" i="11"/>
  <c r="F18" i="11"/>
  <c r="G25" i="14"/>
  <c r="H25" i="14"/>
  <c r="E18" i="11"/>
  <c r="H33" i="18"/>
  <c r="E18" i="18"/>
  <c r="G33" i="18"/>
  <c r="F18" i="18"/>
  <c r="H41" i="18"/>
  <c r="G41" i="18"/>
  <c r="D58" i="18"/>
  <c r="D64" i="18" s="1"/>
  <c r="D70" i="14" s="1"/>
  <c r="E58" i="18"/>
  <c r="F58" i="18"/>
  <c r="H18" i="18" l="1"/>
  <c r="E34" i="18"/>
  <c r="E68" i="14" s="1"/>
  <c r="G18" i="18"/>
  <c r="F34" i="18"/>
  <c r="F68" i="14" s="1"/>
  <c r="H58" i="18"/>
  <c r="E64" i="18"/>
  <c r="E70" i="14" s="1"/>
  <c r="H70" i="14" s="1"/>
  <c r="G58" i="18"/>
  <c r="F64" i="18"/>
  <c r="F70" i="14" s="1"/>
  <c r="G70" i="14" l="1"/>
  <c r="H68" i="14"/>
  <c r="G68" i="14"/>
  <c r="G64" i="18"/>
  <c r="H64" i="18"/>
  <c r="D118" i="14" l="1"/>
  <c r="C9" i="20"/>
  <c r="C55" i="18" s="1"/>
  <c r="C54" i="18" s="1"/>
  <c r="C64" i="18" s="1"/>
  <c r="J59" i="9"/>
  <c r="H59" i="9"/>
  <c r="F59" i="9"/>
  <c r="F85" i="14"/>
  <c r="F84" i="14"/>
  <c r="F83" i="14"/>
  <c r="H85" i="14"/>
  <c r="H83" i="14"/>
  <c r="G116" i="14"/>
  <c r="H116" i="14"/>
  <c r="H112" i="14"/>
  <c r="H126" i="14"/>
  <c r="H125" i="14"/>
  <c r="H124" i="14"/>
  <c r="F120" i="14"/>
  <c r="E120" i="14"/>
  <c r="H120" i="14" s="1"/>
  <c r="F121" i="14"/>
  <c r="E121" i="14"/>
  <c r="F119" i="14"/>
  <c r="E119" i="14"/>
  <c r="H119" i="14" s="1"/>
  <c r="C121" i="14"/>
  <c r="C120" i="14"/>
  <c r="C119" i="14"/>
  <c r="C54" i="14"/>
  <c r="E26" i="14"/>
  <c r="C56" i="14"/>
  <c r="D17" i="11" s="1"/>
  <c r="F36" i="18"/>
  <c r="E36" i="18"/>
  <c r="E52" i="18" s="1"/>
  <c r="D36" i="18"/>
  <c r="D52" i="18" s="1"/>
  <c r="C9" i="19"/>
  <c r="C55" i="14"/>
  <c r="C57" i="14"/>
  <c r="C53" i="14"/>
  <c r="D47" i="14"/>
  <c r="E47" i="14"/>
  <c r="F47" i="14"/>
  <c r="D48" i="14"/>
  <c r="E48" i="14"/>
  <c r="F48" i="14"/>
  <c r="C38" i="14"/>
  <c r="C37" i="14"/>
  <c r="C36" i="14"/>
  <c r="C35" i="14"/>
  <c r="C25" i="14"/>
  <c r="E95" i="2"/>
  <c r="C29" i="14"/>
  <c r="C40" i="14"/>
  <c r="C39" i="14"/>
  <c r="C31" i="14"/>
  <c r="C30" i="14"/>
  <c r="C95" i="2"/>
  <c r="D26" i="14"/>
  <c r="D27" i="14" s="1"/>
  <c r="C9" i="2"/>
  <c r="C18" i="2" s="1"/>
  <c r="C59" i="2" s="1"/>
  <c r="C82" i="2" s="1"/>
  <c r="C88" i="2" s="1"/>
  <c r="C28" i="14"/>
  <c r="K50" i="10"/>
  <c r="H121" i="14" l="1"/>
  <c r="D32" i="14"/>
  <c r="D41" i="14" s="1"/>
  <c r="D46" i="14" s="1"/>
  <c r="E7" i="11"/>
  <c r="E69" i="14"/>
  <c r="E65" i="18"/>
  <c r="E68" i="18" s="1"/>
  <c r="G36" i="18"/>
  <c r="F52" i="18"/>
  <c r="D69" i="14"/>
  <c r="D65" i="18"/>
  <c r="C58" i="14"/>
  <c r="E27" i="14"/>
  <c r="F7" i="11" s="1"/>
  <c r="D18" i="11"/>
  <c r="R48" i="9"/>
  <c r="N48" i="9"/>
  <c r="Z48" i="9"/>
  <c r="V48" i="9"/>
  <c r="Y48" i="9"/>
  <c r="Q48" i="9"/>
  <c r="M48" i="9"/>
  <c r="AF47" i="9"/>
  <c r="AE47" i="9"/>
  <c r="G83" i="14"/>
  <c r="G85" i="14"/>
  <c r="H82" i="14"/>
  <c r="F82" i="14"/>
  <c r="F81" i="14" s="1"/>
  <c r="G48" i="14"/>
  <c r="H48" i="14"/>
  <c r="G47" i="14"/>
  <c r="H47" i="14"/>
  <c r="C65" i="18"/>
  <c r="C68" i="18" s="1"/>
  <c r="D66" i="18" s="1"/>
  <c r="C70" i="14"/>
  <c r="C72" i="14" s="1"/>
  <c r="G112" i="14"/>
  <c r="G121" i="14"/>
  <c r="H111" i="14"/>
  <c r="E109" i="14"/>
  <c r="H115" i="14"/>
  <c r="E113" i="14"/>
  <c r="H113" i="14" s="1"/>
  <c r="G119" i="14"/>
  <c r="G120" i="14"/>
  <c r="G111" i="14"/>
  <c r="F109" i="14"/>
  <c r="F113" i="14"/>
  <c r="G115" i="14"/>
  <c r="F107" i="14"/>
  <c r="G106" i="14"/>
  <c r="H36" i="18"/>
  <c r="G95" i="2"/>
  <c r="H95" i="2"/>
  <c r="F26" i="14"/>
  <c r="H26" i="14" s="1"/>
  <c r="L10" i="10"/>
  <c r="C106" i="14"/>
  <c r="C107" i="14" s="1"/>
  <c r="D107" i="14"/>
  <c r="H43" i="19"/>
  <c r="C78" i="2"/>
  <c r="E118" i="14"/>
  <c r="F118" i="14"/>
  <c r="C49" i="14"/>
  <c r="D49" i="14"/>
  <c r="C118" i="14"/>
  <c r="D50" i="14"/>
  <c r="E49" i="14"/>
  <c r="G124" i="14"/>
  <c r="G126" i="14"/>
  <c r="C26" i="14"/>
  <c r="C79" i="2"/>
  <c r="C122" i="14"/>
  <c r="G125" i="14"/>
  <c r="E11" i="11" l="1"/>
  <c r="D87" i="14" s="1"/>
  <c r="E10" i="11"/>
  <c r="D89" i="14" s="1"/>
  <c r="E9" i="11"/>
  <c r="D88" i="14" s="1"/>
  <c r="H118" i="14"/>
  <c r="F69" i="14"/>
  <c r="G69" i="14" s="1"/>
  <c r="F65" i="18"/>
  <c r="G52" i="18"/>
  <c r="E72" i="14"/>
  <c r="G26" i="14"/>
  <c r="F27" i="14"/>
  <c r="E32" i="14"/>
  <c r="H109" i="14"/>
  <c r="G113" i="14"/>
  <c r="G82" i="14"/>
  <c r="F66" i="18"/>
  <c r="H66" i="18" s="1"/>
  <c r="G109" i="14"/>
  <c r="G118" i="14"/>
  <c r="E107" i="14"/>
  <c r="H107" i="14" s="1"/>
  <c r="H106" i="14"/>
  <c r="H52" i="18"/>
  <c r="G43" i="19"/>
  <c r="H78" i="2"/>
  <c r="G78" i="2"/>
  <c r="G18" i="2"/>
  <c r="H18" i="2"/>
  <c r="H79" i="2"/>
  <c r="G79" i="2"/>
  <c r="E123" i="14"/>
  <c r="F49" i="14"/>
  <c r="G49" i="14" s="1"/>
  <c r="C33" i="14"/>
  <c r="C70" i="2"/>
  <c r="E50" i="14"/>
  <c r="F50" i="14"/>
  <c r="C27" i="14"/>
  <c r="C50" i="14"/>
  <c r="H69" i="14" l="1"/>
  <c r="H27" i="14"/>
  <c r="G7" i="11"/>
  <c r="G107" i="14"/>
  <c r="H49" i="14"/>
  <c r="E41" i="14"/>
  <c r="G27" i="14"/>
  <c r="F32" i="14"/>
  <c r="H32" i="14" s="1"/>
  <c r="C32" i="14"/>
  <c r="C41" i="14" s="1"/>
  <c r="C46" i="14" s="1"/>
  <c r="D7" i="11"/>
  <c r="D13" i="11"/>
  <c r="D8" i="11"/>
  <c r="C34" i="14"/>
  <c r="G50" i="14"/>
  <c r="H50" i="14"/>
  <c r="D66" i="14"/>
  <c r="D72" i="14" s="1"/>
  <c r="D68" i="18"/>
  <c r="F66" i="14"/>
  <c r="H66" i="14" s="1"/>
  <c r="F68" i="18"/>
  <c r="C75" i="2"/>
  <c r="C17" i="19" s="1"/>
  <c r="H59" i="2"/>
  <c r="G59" i="2"/>
  <c r="G70" i="2"/>
  <c r="H70" i="2"/>
  <c r="AD48" i="9"/>
  <c r="F123" i="14"/>
  <c r="G123" i="14" s="1"/>
  <c r="H123" i="14" l="1"/>
  <c r="D11" i="11"/>
  <c r="C87" i="14" s="1"/>
  <c r="D10" i="11"/>
  <c r="C89" i="14" s="1"/>
  <c r="D9" i="11"/>
  <c r="C88" i="14" s="1"/>
  <c r="E46" i="14"/>
  <c r="F41" i="14"/>
  <c r="H41" i="14" s="1"/>
  <c r="G32" i="14"/>
  <c r="G66" i="14"/>
  <c r="F72" i="14"/>
  <c r="H65" i="18"/>
  <c r="H34" i="18"/>
  <c r="G34" i="18"/>
  <c r="C77" i="2"/>
  <c r="C48" i="14" s="1"/>
  <c r="C76" i="2"/>
  <c r="C47" i="14" s="1"/>
  <c r="H82" i="2"/>
  <c r="G82" i="2"/>
  <c r="H75" i="2"/>
  <c r="G75" i="2"/>
  <c r="D33" i="14"/>
  <c r="E33" i="14"/>
  <c r="D17" i="19"/>
  <c r="E17" i="19"/>
  <c r="F11" i="11" l="1"/>
  <c r="E87" i="14" s="1"/>
  <c r="F10" i="11"/>
  <c r="E89" i="14" s="1"/>
  <c r="F9" i="11"/>
  <c r="E88" i="14" s="1"/>
  <c r="E34" i="14"/>
  <c r="F8" i="11"/>
  <c r="E13" i="11"/>
  <c r="E8" i="11"/>
  <c r="D34" i="14"/>
  <c r="F46" i="14"/>
  <c r="G41" i="14"/>
  <c r="F13" i="11"/>
  <c r="G72" i="14"/>
  <c r="H72" i="14"/>
  <c r="G65" i="18"/>
  <c r="H68" i="18"/>
  <c r="F17" i="19"/>
  <c r="F33" i="14"/>
  <c r="G10" i="11" l="1"/>
  <c r="F89" i="14" s="1"/>
  <c r="G89" i="14" s="1"/>
  <c r="G9" i="11"/>
  <c r="F88" i="14" s="1"/>
  <c r="G88" i="14" s="1"/>
  <c r="G13" i="11"/>
  <c r="F34" i="14"/>
  <c r="H34" i="14" s="1"/>
  <c r="G8" i="11"/>
  <c r="G46" i="14"/>
  <c r="G11" i="11"/>
  <c r="F87" i="14" s="1"/>
  <c r="H33" i="14"/>
  <c r="H46" i="14"/>
  <c r="G33" i="14"/>
  <c r="G66" i="18"/>
  <c r="H88" i="14" l="1"/>
  <c r="H89" i="14"/>
  <c r="G34" i="14"/>
  <c r="G87" i="14"/>
  <c r="H87" i="14"/>
  <c r="G68" i="18"/>
  <c r="W44" i="9"/>
  <c r="E84" i="14" l="1"/>
  <c r="U48" i="9"/>
  <c r="AC48" i="9" s="1"/>
  <c r="H84" i="14" l="1"/>
  <c r="E81" i="14"/>
  <c r="G84" i="14"/>
  <c r="G81" i="14" l="1"/>
  <c r="H81" i="14"/>
</calcChain>
</file>

<file path=xl/sharedStrings.xml><?xml version="1.0" encoding="utf-8"?>
<sst xmlns="http://schemas.openxmlformats.org/spreadsheetml/2006/main" count="1142" uniqueCount="570">
  <si>
    <t>Код рядка</t>
  </si>
  <si>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</si>
  <si>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</si>
  <si>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</si>
  <si>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</si>
  <si>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</si>
  <si>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</si>
  <si>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</si>
  <si>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>за ЗКГНГ</t>
  </si>
  <si>
    <t>за СПОДУ</t>
  </si>
  <si>
    <t xml:space="preserve">за  КВЕД  </t>
  </si>
  <si>
    <t xml:space="preserve">Місцезнаходження  </t>
  </si>
  <si>
    <t xml:space="preserve">Телефон </t>
  </si>
  <si>
    <t xml:space="preserve">Прізвище та ініціали керівника 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</si>
  <si>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</si>
  <si>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</si>
  <si>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</si>
  <si>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</si>
  <si>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</si>
  <si>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</si>
  <si>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Територія</t>
  </si>
  <si>
    <t>Форма власності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</si>
  <si>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</si>
  <si>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</si>
  <si>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</si>
  <si>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</si>
  <si>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</si>
  <si>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Інші операційні витрати</t>
  </si>
  <si>
    <t>придбання (виготовлення) інших необоротних матеріальних активів</t>
  </si>
  <si>
    <t>Чистий грошовий потік</t>
  </si>
  <si>
    <t>Забезпечення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</si>
  <si>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</si>
  <si>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</si>
  <si>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</si>
  <si>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</si>
  <si>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</si>
  <si>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</si>
  <si>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</si>
  <si>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</si>
  <si>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</si>
  <si>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</si>
  <si>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</si>
  <si>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</si>
  <si>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</si>
  <si>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</si>
  <si>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</si>
  <si>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</si>
  <si>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</si>
  <si>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 xml:space="preserve">Надходження від продажу акцій та облігацій 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</si>
  <si>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</si>
  <si>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</si>
  <si>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</si>
  <si>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</si>
  <si>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</si>
  <si>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</si>
  <si>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амортизація основних засобів і нематеріальних активів</t>
  </si>
  <si>
    <t>консультаційні та інформаційні послуги</t>
  </si>
  <si>
    <t>Зобов'язання</t>
  </si>
  <si>
    <t xml:space="preserve">Сума, валюта за договорами </t>
  </si>
  <si>
    <t>Процентна ставка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</si>
  <si>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</si>
  <si>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</si>
  <si>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</si>
  <si>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 xml:space="preserve">Вид кредитного продукту та цільове призначення 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</si>
  <si>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</si>
  <si>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</si>
  <si>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</si>
  <si>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</si>
  <si>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</si>
  <si>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</si>
  <si>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</si>
  <si>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</si>
  <si>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Бюджетне фінансування</t>
  </si>
  <si>
    <t>Дата видачі / погашення (графік)</t>
  </si>
  <si>
    <t>Фінансовий результат до оподаткування</t>
  </si>
  <si>
    <t>І. Формування фінансових результатів</t>
  </si>
  <si>
    <t>Оптимальне значення</t>
  </si>
  <si>
    <t xml:space="preserve">         (ініціали, прізвище)    </t>
  </si>
  <si>
    <t>у тому числі:</t>
  </si>
  <si>
    <t>рентна плата за транспортування</t>
  </si>
  <si>
    <t>_____________________________</t>
  </si>
  <si>
    <t>Середньооблікова кількість штатних працівників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</si>
  <si>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</si>
  <si>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</si>
  <si>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фінансові доходи (розшифрувати)</t>
  </si>
  <si>
    <t>інші адміністративні витрати (розшифрувати)</t>
  </si>
  <si>
    <t>Фінансові витрати (розшифрувати)</t>
  </si>
  <si>
    <t>Втрати від участі в капіталі (розшифрувати)</t>
  </si>
  <si>
    <t>Інші фонди (розшифрувати)</t>
  </si>
  <si>
    <t>Усього витрат</t>
  </si>
  <si>
    <t>Інформація</t>
  </si>
  <si>
    <t>інші витрати (розшифрувати)</t>
  </si>
  <si>
    <t>Найменування  банку</t>
  </si>
  <si>
    <t>(ініціали, прізвище)</t>
  </si>
  <si>
    <t>за КОАТУУ</t>
  </si>
  <si>
    <t>за КОПФГ</t>
  </si>
  <si>
    <t xml:space="preserve">за ЄДРПОУ </t>
  </si>
  <si>
    <t>у тому числі за основними видами діяльності за КВЕД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</si>
  <si>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</si>
  <si>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Рік</t>
  </si>
  <si>
    <t>Витрати на збут</t>
  </si>
  <si>
    <t>EBITDA</t>
  </si>
  <si>
    <t>Власний капітал</t>
  </si>
  <si>
    <t>Розподіл чистого прибутку</t>
  </si>
  <si>
    <t>IІ. Розрахунки з бюджетом</t>
  </si>
  <si>
    <t>Чистий рух коштів від інвестиційної діяльності </t>
  </si>
  <si>
    <t>Чистий рух коштів від фінансової діяльності </t>
  </si>
  <si>
    <t>Розрахунок показника EBITDA</t>
  </si>
  <si>
    <t xml:space="preserve">Вплив зміни валютних курсів на залишок коштів </t>
  </si>
  <si>
    <t>Довгострокові зобов'язання і забезпечення</t>
  </si>
  <si>
    <t>Поточні зобов'язання і забезпечення</t>
  </si>
  <si>
    <t>Собівартість реалізованої продукції (товарів, робіт, послуг)</t>
  </si>
  <si>
    <t>&gt; 1</t>
  </si>
  <si>
    <t>транспортні витрати</t>
  </si>
  <si>
    <t>витрати на зберігання та упаковку</t>
  </si>
  <si>
    <t>Коефіцієнти рентабельності та прибутковості</t>
  </si>
  <si>
    <t>Аналіз капітальних інвестицій</t>
  </si>
  <si>
    <t>Коефіцієнти фінансової стійкості та ліквідності</t>
  </si>
  <si>
    <t>Перенесено з додаткового капіталу</t>
  </si>
  <si>
    <t>Марка</t>
  </si>
  <si>
    <t>Рік придбання</t>
  </si>
  <si>
    <t>Витрати, усього</t>
  </si>
  <si>
    <t>Договір</t>
  </si>
  <si>
    <t>Основні фінансові показники</t>
  </si>
  <si>
    <t>Чистий дохід від реалізації продукції (товарів, робіт, послуг)</t>
  </si>
  <si>
    <t>витрати на оренду службових автомобілів</t>
  </si>
  <si>
    <t>Загальна кошторисна вартість</t>
  </si>
  <si>
    <t xml:space="preserve">IV. Капітальні інвестиції </t>
  </si>
  <si>
    <t>V. Коефіцієнтний аналіз</t>
  </si>
  <si>
    <t>курсові різниці</t>
  </si>
  <si>
    <t>4010</t>
  </si>
  <si>
    <t>Адміністративні витрати, у тому числі:</t>
  </si>
  <si>
    <t>Витрати на збут, у тому числі:</t>
  </si>
  <si>
    <t>Рентабельність EBITDA</t>
  </si>
  <si>
    <t>Коефіцієнт фінансової стійкості</t>
  </si>
  <si>
    <t>Елементи операційних витрат</t>
  </si>
  <si>
    <t>Факт наростаючим підсумком з початку року</t>
  </si>
  <si>
    <t>ЗВІТ</t>
  </si>
  <si>
    <t>__________________________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</si>
  <si>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</si>
  <si>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</si>
  <si>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план</t>
  </si>
  <si>
    <t>факт</t>
  </si>
  <si>
    <t>Найменування об’єкта</t>
  </si>
  <si>
    <t>інші операційні витрати (розшифрувати)</t>
  </si>
  <si>
    <t>Неконтрольована частка</t>
  </si>
  <si>
    <t xml:space="preserve">план </t>
  </si>
  <si>
    <t>Валовий прибуток/збиток</t>
  </si>
  <si>
    <t>Усього активи</t>
  </si>
  <si>
    <t>Усього зобов'язання і забезпечення</t>
  </si>
  <si>
    <t>Доходи і витрати (деталізація)</t>
  </si>
  <si>
    <t xml:space="preserve">пояснення та обґрунтування відхилення від запланованого рівня доходів/витрат                               </t>
  </si>
  <si>
    <t>відхилення,  +/–</t>
  </si>
  <si>
    <t>виконання, %</t>
  </si>
  <si>
    <t>Фінансовий результат від операційної діяльності, рядок 1100</t>
  </si>
  <si>
    <t>Найменування показника</t>
  </si>
  <si>
    <t>Відхилення,  +/–</t>
  </si>
  <si>
    <t>Виконання, %</t>
  </si>
  <si>
    <t>адміністративно-управлінський персонал</t>
  </si>
  <si>
    <t>директор</t>
  </si>
  <si>
    <t>працівники</t>
  </si>
  <si>
    <t>__________________________________________________</t>
  </si>
  <si>
    <t>освоєння капітальних вкладень</t>
  </si>
  <si>
    <t>власні кошти</t>
  </si>
  <si>
    <t>кредитні кошти</t>
  </si>
  <si>
    <t>фінансування капітальних інвестицій (оплата грошовими коштами), усього</t>
  </si>
  <si>
    <t xml:space="preserve">у тому числі </t>
  </si>
  <si>
    <t>Власні кошти (розшифрувати)</t>
  </si>
  <si>
    <t xml:space="preserve">Довгострокові зобов'язання, усього </t>
  </si>
  <si>
    <t>Короткострокові зобов'язання, усього</t>
  </si>
  <si>
    <t>Інші фінансові зобов'язання, усього</t>
  </si>
  <si>
    <t>кількість продукції/             наданих послуг, одиниця виміру</t>
  </si>
  <si>
    <t>Примітки</t>
  </si>
  <si>
    <t xml:space="preserve">      Загальна інформація про підприємство (резюме)</t>
  </si>
  <si>
    <t xml:space="preserve">(ініціали, прізвище)    </t>
  </si>
  <si>
    <t>Ковенанти/обмежувальні коефіцієнти</t>
  </si>
  <si>
    <t xml:space="preserve">Найменування об’єкта 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</si>
  <si>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</si>
  <si>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Рік початку        і закінчення будівництва</t>
  </si>
  <si>
    <t>Збільшення</t>
  </si>
  <si>
    <t>Характеризує ефективність використання активів підприємства</t>
  </si>
  <si>
    <t>Характеризує ефективність господарської діяльності підприємства</t>
  </si>
  <si>
    <t>Характеризує співвідношення власних та позикових коштів і залежність підприємства від зовнішніх фінансових джерел</t>
  </si>
  <si>
    <t>Характеризує інвестиційну політику підприємства</t>
  </si>
  <si>
    <t>Показує достатність ресурсів підприємства, які може бути використано для погашення його поточних зобов'язань.  Нормативним значенням для цього показника є &gt; 1–1,5</t>
  </si>
  <si>
    <t>Мета використання</t>
  </si>
  <si>
    <t>Інші коефіцієнти/ковенанти, якщо такі передбачені умовами кредитних договорів, із зазначенням банку, валюти та суми зобов'язання на дату останньої звітності, строку погашення. У графі "Оптимальне значення" вказати граничне значення коефіцієнта</t>
  </si>
  <si>
    <t>(    )</t>
  </si>
  <si>
    <t>зміна ціни одиниці  (вартості продукції/     наданих послуг)</t>
  </si>
  <si>
    <t>Дохід від участі в капіталі</t>
  </si>
  <si>
    <t>Втрати від участі в капіталі</t>
  </si>
  <si>
    <t>Інші фінансові доходи</t>
  </si>
  <si>
    <t>Фінансові витрати</t>
  </si>
  <si>
    <t>Капітальні інвестиції, усього, у тому числі:</t>
  </si>
  <si>
    <t>Джерела капітальних інвестицій, усього, у тому числі:</t>
  </si>
  <si>
    <t>4000/1</t>
  </si>
  <si>
    <t>4000/2</t>
  </si>
  <si>
    <t>4000/3</t>
  </si>
  <si>
    <t>4000/4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</si>
  <si>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</si>
  <si>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</si>
  <si>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</si>
  <si>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</si>
  <si>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капітальний ремонт</t>
  </si>
  <si>
    <t>Інші операційні доходи, усього, у тому числі:</t>
  </si>
  <si>
    <t>інші операційні доходи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</si>
  <si>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</si>
  <si>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</si>
  <si>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</si>
  <si>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Нараховані до сплати відрахування частини чистого прибутку, усього, у тому числі:</t>
  </si>
  <si>
    <t xml:space="preserve">Надходження грошових коштів від операційної діяльності </t>
  </si>
  <si>
    <t>Надходження авансів від покупців і замовників</t>
  </si>
  <si>
    <t xml:space="preserve">Надходження грошових коштів від інвестиційної діяльності </t>
  </si>
  <si>
    <t xml:space="preserve">Надходження грошових коштів від фінансової діяльності </t>
  </si>
  <si>
    <t xml:space="preserve">Розрахунки за продукцію (товари, роботи та послуги) </t>
  </si>
  <si>
    <t xml:space="preserve">Розрахунки з оплати праці </t>
  </si>
  <si>
    <t>податок на прибуток підприємств</t>
  </si>
  <si>
    <t>податок на додану вартість</t>
  </si>
  <si>
    <t>Повернення коштів до бюджету</t>
  </si>
  <si>
    <t>Видатки грошових коштів від операційної діяльності</t>
  </si>
  <si>
    <t xml:space="preserve">Видатки грошових коштів від інвестиційної діяльності </t>
  </si>
  <si>
    <t xml:space="preserve">Видатки грошових коштів від фінансової діяльності </t>
  </si>
  <si>
    <t xml:space="preserve">      1. Дані про підприємство, персонал та витрати на оплату праці</t>
  </si>
  <si>
    <t>Чистий фінансовий результат, у тому числі:</t>
  </si>
  <si>
    <t>ІІІ. Рух грошових коштів (за прямим методом)</t>
  </si>
  <si>
    <t>Повернення податків і зборів, у тому числі:</t>
  </si>
  <si>
    <t>податку на додану вартість</t>
  </si>
  <si>
    <t>Зобов’язання з податків, зборів та інших обов’язкових платежів, у тому числі:</t>
  </si>
  <si>
    <t>Виручка від реалізації фінансових інвестицій</t>
  </si>
  <si>
    <t xml:space="preserve">Виручка від реалізації необоротних активів </t>
  </si>
  <si>
    <t>Надходження від власного капіталу</t>
  </si>
  <si>
    <t>Витрачання на викуп власних акцій</t>
  </si>
  <si>
    <t>Чистий рух коштів від операційної діяльності</t>
  </si>
  <si>
    <t>нетипові операційні доходи (розшифрувати)</t>
  </si>
  <si>
    <t>Чистий фінансовий результат</t>
  </si>
  <si>
    <t>І. Рух коштів у результаті операційної діяльності</t>
  </si>
  <si>
    <t>II. Рух коштів у результаті інвестиційної діяльності</t>
  </si>
  <si>
    <t>III. Рух коштів у результаті фінансової діяльності</t>
  </si>
  <si>
    <t>Залишок коштів на початок періоду</t>
  </si>
  <si>
    <t>Залишок коштів на кінець періоду</t>
  </si>
  <si>
    <t>Чистий рух коштів від фінансової діяльності</t>
  </si>
  <si>
    <t>IІІ. Рух грошових коштів</t>
  </si>
  <si>
    <t>ІV. Капітальні інвестиції</t>
  </si>
  <si>
    <t>VI. Звіт про фінансовий стан</t>
  </si>
  <si>
    <t>VІI. Кредитна політика</t>
  </si>
  <si>
    <t>7000</t>
  </si>
  <si>
    <t>7010</t>
  </si>
  <si>
    <t>7001</t>
  </si>
  <si>
    <t>7002</t>
  </si>
  <si>
    <t>7003</t>
  </si>
  <si>
    <t>7011</t>
  </si>
  <si>
    <t>7012</t>
  </si>
  <si>
    <t>7013</t>
  </si>
  <si>
    <t>VIII. Дані про персонал та витрати на оплату праці</t>
  </si>
  <si>
    <t>8000</t>
  </si>
  <si>
    <t>8001</t>
  </si>
  <si>
    <t>8002</t>
  </si>
  <si>
    <t>8003</t>
  </si>
  <si>
    <t>8010</t>
  </si>
  <si>
    <t>8020</t>
  </si>
  <si>
    <t>8021</t>
  </si>
  <si>
    <t>8022</t>
  </si>
  <si>
    <t>8023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</si>
  <si>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</si>
  <si>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</si>
  <si>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</si>
  <si>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</si>
  <si>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</si>
  <si>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Зменшення</t>
  </si>
  <si>
    <t>Рентабельність діяльності</t>
  </si>
  <si>
    <t>Рентабельність активів</t>
  </si>
  <si>
    <t>Рентабельність власного капіталу</t>
  </si>
  <si>
    <t>Коефіцієнт зносу основних засобів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</si>
  <si>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</si>
  <si>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</si>
  <si>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</si>
  <si>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</si>
  <si>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</si>
  <si>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Факт наростаючим підсумком
з початку року</t>
  </si>
  <si>
    <t>Факт наростаючим підсумком 
з початку року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</si>
  <si>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</si>
  <si>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</si>
  <si>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Дата
початку
оренди</t>
  </si>
  <si>
    <t>Документ, яким затверджений титул будови,
із зазначенням органу, який його погодив</t>
  </si>
  <si>
    <t>Цільове фінансування</t>
  </si>
  <si>
    <t>Отримано залучених коштів, усього, у тому числі:</t>
  </si>
  <si>
    <t>Повернено залучених коштів, усього, у тому числі: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</si>
  <si>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</si>
  <si>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</si>
  <si>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інші податки та збори (розшифрувати)</t>
  </si>
  <si>
    <t>земельний податок</t>
  </si>
  <si>
    <t>орендна плата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</si>
  <si>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</si>
  <si>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</si>
  <si>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</si>
  <si>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нетипові операційні витрати (розшифрувати)</t>
  </si>
  <si>
    <t>рентна плата за користування надрами</t>
  </si>
  <si>
    <t>залучені кредитні кошти</t>
  </si>
  <si>
    <t>бюджетне фінансування</t>
  </si>
  <si>
    <t>інші джерела</t>
  </si>
  <si>
    <t>довгострокові зобов'язання</t>
  </si>
  <si>
    <t>короткострокові зобов'язання</t>
  </si>
  <si>
    <t>інші фінансові зобов'язання</t>
  </si>
  <si>
    <t>Витрати на сировину та основні матеріали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</si>
  <si>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</si>
  <si>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</si>
  <si>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</si>
  <si>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</si>
  <si>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Цільове фінансування  (розшифрувати)</t>
  </si>
  <si>
    <t>Виручка від реалізації продукції (товарів, робіт, послуг)</t>
  </si>
  <si>
    <t xml:space="preserve">Інші надходження (розшифрувати) </t>
  </si>
  <si>
    <t>Коефіцієнт відношення капітальних інвестицій до амортизації
(капітальні інвестиції, рядок 4000 / амортизація, рядок 1430)</t>
  </si>
  <si>
    <t>Коефіцієнт відношення капітальних інвестицій до чистого доходу від реалізації продукції (товарів, робіт, послуг)
(капітальні інвестиції, рядок 4000 / чистий дохід від реалізації продукції (товарів, робіт, послуг), рядок 1000)</t>
  </si>
  <si>
    <t>Коефіцієнт зносу основних засобів 
(сума зносу, рядок 6003 / первісна вартість основних засобів, рядок 6002)</t>
  </si>
  <si>
    <t>Фонд оплати праці, тис. грн,
у тому числі:</t>
  </si>
  <si>
    <t>Витрати на оплату праці,
тис. грн, у тому числі: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</si>
  <si>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</si>
  <si>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</si>
  <si>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</si>
  <si>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</si>
  <si>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тис. грн (без ПДВ)</t>
  </si>
  <si>
    <t xml:space="preserve">Прибуток </t>
  </si>
  <si>
    <t>Збиток</t>
  </si>
  <si>
    <t>Валова рентабельність
(валовий прибуток, рядок 1020 / чистий дохід від реалізації продукції (товарів, робіт, послуг), рядок 1000) х 100, %</t>
  </si>
  <si>
    <t>Рентабельність EBITDA
(EBITDA, рядок 1310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</si>
  <si>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</si>
  <si>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</si>
  <si>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{Додаток 3 в редакції Наказу Міністерства економічного розвитку і торгівлі № 1394 від 03.11.2015}</t>
  </si>
  <si>
    <t>у тому числі державні гранти і субсидії</t>
  </si>
  <si>
    <t>у тому числі фінансові запозичення</t>
  </si>
  <si>
    <t>Усього пасиви</t>
  </si>
  <si>
    <t>Контроль</t>
  </si>
  <si>
    <t xml:space="preserve">Факт наростаючим підсумком
з початку року </t>
  </si>
  <si>
    <t xml:space="preserve">      2. Інформація про бізнес підприємства (код рядка 1000 фінансового плану)</t>
  </si>
  <si>
    <t xml:space="preserve">      3. Діючі фінансові зобов'язання підприємства</t>
  </si>
  <si>
    <t>Надходження коштів з міського бюджету</t>
  </si>
  <si>
    <t>Направлення коштів на:</t>
  </si>
  <si>
    <t>поповнення обігових коштів (розшифрувати)</t>
  </si>
  <si>
    <t xml:space="preserve">Усього виплат </t>
  </si>
  <si>
    <t>гроші та їх еквіваленти</t>
  </si>
  <si>
    <t xml:space="preserve">      4. Інформація щодо отримання та повернення залучених коштів</t>
  </si>
  <si>
    <t>5. Витрати, пов'язані з використанням власних службових автомобілів (у складі адміністративних витрат, рядок 1031)</t>
  </si>
  <si>
    <t>6. Витрати на оренду службових автомобілів (у складі адміністративних витрат, рядок 1032)</t>
  </si>
  <si>
    <t>8. Капітальне будівництво (рядок 4010 таблиці 4)</t>
  </si>
  <si>
    <t>Таблиця 1</t>
  </si>
  <si>
    <t>Таблиця 2</t>
  </si>
  <si>
    <t>Таблиця 3</t>
  </si>
  <si>
    <t>Таблиця 4</t>
  </si>
  <si>
    <t>Таблиця 5</t>
  </si>
  <si>
    <t>Таблиця 6</t>
  </si>
  <si>
    <t>Продовження таблиці 6</t>
  </si>
  <si>
    <t>Таблиця 7</t>
  </si>
  <si>
    <t>(тис.грн)</t>
  </si>
  <si>
    <t>Адміністративні витрати</t>
  </si>
  <si>
    <t>Інші операційні доходи</t>
  </si>
  <si>
    <t>Інші доходи</t>
  </si>
  <si>
    <t>Інші витрати</t>
  </si>
  <si>
    <t xml:space="preserve">Нараховані до сплати податки, збори та інші обов'язкові платежі </t>
  </si>
  <si>
    <t>Нараховані до сплати податки та збори до Державного бюджету України (податкові платежі), усього, у тому числі:</t>
  </si>
  <si>
    <t>Нараховані до сплати податки та збори до місцевих бюджетів (податкові платежі)</t>
  </si>
  <si>
    <t>Інші податки, збори та платежі на користь держави</t>
  </si>
  <si>
    <t>1048/1</t>
  </si>
  <si>
    <t xml:space="preserve"> (посада)</t>
  </si>
  <si>
    <t xml:space="preserve"> </t>
  </si>
  <si>
    <t>виконання, 
%</t>
  </si>
  <si>
    <t>Нараховані до сплати податки та збори до Державного бюджету України (податкові платежі)</t>
  </si>
  <si>
    <t>військовий збір</t>
  </si>
  <si>
    <t xml:space="preserve"> (ініціали, прізвище)    </t>
  </si>
  <si>
    <t xml:space="preserve"> (підпис)</t>
  </si>
  <si>
    <t>Нараховані до сплати податки та збори до місцевих бюджетів (податкові платежі), усього, у тому числі:</t>
  </si>
  <si>
    <t>Надходження від відсотків за залишками коштів на поточних рахунках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</si>
  <si>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</si>
  <si>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</si>
  <si>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>Витрачання на придбання необоротних активів, у тому числі: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</si>
  <si>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</si>
  <si>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</si>
  <si>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Надходження від отримання позик/кредитів/облігацій/векселів</t>
  </si>
  <si>
    <t>Витрачання на погашення позик</t>
  </si>
  <si>
    <t>Витрачання на сплату дивідендів</t>
  </si>
  <si>
    <t>Витрачання на сплату відсотків за користування позиковим капіталом</t>
  </si>
  <si>
    <r>
      <t>Інші надходження (розшифрувати)</t>
    </r>
    <r>
      <rPr>
        <i/>
        <sz val="16"/>
        <rFont val="Times New Roman"/>
        <family val="1"/>
        <charset val="204"/>
      </rPr>
      <t xml:space="preserve"> </t>
    </r>
  </si>
  <si>
    <t>капітальне будівництво (розшифрувати)</t>
  </si>
  <si>
    <r>
      <t>придбання (створення) нематеріальних активів (розшифрувати)</t>
    </r>
    <r>
      <rPr>
        <i/>
        <sz val="16"/>
        <rFont val="Times New Roman"/>
        <family val="1"/>
        <charset val="204"/>
      </rPr>
      <t xml:space="preserve"> </t>
    </r>
  </si>
  <si>
    <t xml:space="preserve">Факт наростаючим підсумком 
з початку року </t>
  </si>
  <si>
    <t>Рентабельність власного капіталу
(чистий фінансовий результат, рядок 1200 / власний капітал, рядок 6030) х 100, %</t>
  </si>
  <si>
    <t>Коефіцієнт відношення боргу до EBITDA
(довгострокові зобов'язання, рядок 6040 + поточні зобов'язання, рядок 6050) / EBITDA, рядок 1310</t>
  </si>
  <si>
    <t>Коефіцієнт фінансової стійкості
(власний капітал, рядок 6030 / (довгострокові зобов'язання, рядок 6040 + поточні зобов'язання, рядок 6050))</t>
  </si>
  <si>
    <t>Коефіцієнт поточної ліквідності (покриття)
(оборотні активи, рядок 6010 / поточні зобов'язання, рядок 6050)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</si>
  <si>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
працівників, зовнішніх сумісників та працівників,
що працюють за цивільно-правовими договорами)</t>
    </r>
    <r>
      <rPr>
        <b/>
        <sz val="16"/>
        <rFont val="Times New Roman"/>
        <family val="1"/>
        <charset val="204"/>
      </rPr>
      <t>,
у тому числі:</t>
    </r>
  </si>
  <si>
    <t>Середньомісячні витрати на оплату праці 
одного працівника (грн), усього,
у тому числі:</t>
  </si>
  <si>
    <t>Найменування видів діяльності</t>
  </si>
  <si>
    <r>
      <t>у тому числі:</t>
    </r>
    <r>
      <rPr>
        <i/>
        <sz val="16"/>
        <rFont val="Times New Roman"/>
        <family val="1"/>
        <charset val="204"/>
      </rPr>
      <t xml:space="preserve"> </t>
    </r>
  </si>
  <si>
    <t>IV. Розподіл коштів, отриманих з  бюджету на поповнення статутного капіталу</t>
  </si>
  <si>
    <t xml:space="preserve">Факт наростаючим підсумком </t>
  </si>
  <si>
    <t>Собівартість реалізованої продукції (товарів, робіт, послуг)
Інші витрати, всього, у тому числі:</t>
  </si>
  <si>
    <t>Інші адміністративні витрати, усього, у тому числі:</t>
  </si>
  <si>
    <t>Інші витрати на збут, усього, у тому числі:</t>
  </si>
  <si>
    <t>Інші операційні витрати,  усього, у тому числі:</t>
  </si>
  <si>
    <t>Надходження грошових коштів від операційної діяльності</t>
  </si>
  <si>
    <t>Інші надходження, усього, у тому числі:</t>
  </si>
  <si>
    <t>Інші платежі, усього, у тому числі:</t>
  </si>
  <si>
    <t>капітальне будівництво, усього, у тому числі:</t>
  </si>
  <si>
    <t>придбання (створення) нематеріальних активів, усього, у тому числі:</t>
  </si>
  <si>
    <t>Поповнення статутного капіталу підприємства, усього, у тому числі:</t>
  </si>
  <si>
    <t xml:space="preserve">придбання на оновлення необоротних активів </t>
  </si>
  <si>
    <t>поповнення обігових коштів підприємства</t>
  </si>
  <si>
    <t xml:space="preserve">Усього нарахованих виплат </t>
  </si>
  <si>
    <t>Інші цілі, усього, у тому числі:</t>
  </si>
  <si>
    <t>Інші фонди, усього, у тому числі:</t>
  </si>
  <si>
    <t>Нараховані до сплати податки, збори та інші обов'язкові платежі</t>
  </si>
  <si>
    <t>інші податки та збори, усього, у тому числі:</t>
  </si>
  <si>
    <t>Нараховані до сплати інші податки, збори та платежі, усього, у тому числі:</t>
  </si>
  <si>
    <t>Нараховані до сплати інші податки, збори та платежі</t>
  </si>
  <si>
    <t>інші податки, збори та платежі, усього, у тому числі:</t>
  </si>
  <si>
    <t>Погашення податкового боргу</t>
  </si>
  <si>
    <t>інші (штрафи, пені, неустойки),  усього, у тому числі:</t>
  </si>
  <si>
    <t>єдиний внесок на загальнообов'язкове державне соціальне страхування</t>
  </si>
  <si>
    <t>Розшифровка до Таблиці 1 "Формування фінансових результатів"</t>
  </si>
  <si>
    <t>Розшифровка до Таблиці 2 "Розрахунки з бюджетом"</t>
  </si>
  <si>
    <t>Розшифровка до Таблиці 3 "Рух грошових коштів (за прямим методом)"</t>
  </si>
  <si>
    <t xml:space="preserve">Розшифровка до Таблиці 4 "Капітальні інвестиції" </t>
  </si>
  <si>
    <t>Розшифровка до Таблиці 7 "Розподіл коштів, отриманих з  бюджету на поповнення Статутного капіталу"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</si>
  <si>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</si>
  <si>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r>
      <t xml:space="preserve">Середня кількість працівників </t>
    </r>
    <r>
      <rPr>
        <sz val="16"/>
        <color indexed="8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indexed="8"/>
        <rFont val="Times New Roman"/>
        <family val="1"/>
        <charset val="204"/>
      </rPr>
      <t>, у тому числі:</t>
    </r>
  </si>
  <si>
    <r>
      <t>придбання (виготовлення) основних засобів (розшифрувати)</t>
    </r>
    <r>
      <rPr>
        <i/>
        <sz val="16"/>
        <rFont val="Times New Roman"/>
        <family val="1"/>
        <charset val="204"/>
      </rPr>
      <t xml:space="preserve"> </t>
    </r>
  </si>
  <si>
    <t>Одиниця виміру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</si>
  <si>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</si>
  <si>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</si>
  <si>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Інші  доходи, усього, у тому числі:</t>
  </si>
  <si>
    <t>Інші  операційні доходи, усього, у тому числі:</t>
  </si>
  <si>
    <t xml:space="preserve">Директор </t>
  </si>
  <si>
    <t>Надходження від отримання субсидій, дотацій</t>
  </si>
  <si>
    <t>Витрати на паливо (опалення)</t>
  </si>
  <si>
    <t xml:space="preserve">придбання та оновлення необоротних активів </t>
  </si>
  <si>
    <t>_________________________</t>
  </si>
  <si>
    <t>Відхилення, (+,-)</t>
  </si>
  <si>
    <t>Інші витрати, усього, в тому числі :</t>
  </si>
  <si>
    <t>придбання (виготовлення) інших необоротних матеріальних активів, усього, у тому числі:</t>
  </si>
  <si>
    <t>придбання (виготовлення) основних засобів, усього, у тому числі:</t>
  </si>
  <si>
    <t>інші джерела (розшифрувати)</t>
  </si>
  <si>
    <t>Матеріальні витрати</t>
  </si>
  <si>
    <t>інші податки, збори та платежі (розшифрувати)</t>
  </si>
  <si>
    <t>Середньомісячні витрати на оплату праці одного працівника (грн), усього, у тому числі:</t>
  </si>
  <si>
    <t>Інші цілі (розшифрувати)</t>
  </si>
  <si>
    <t>-</t>
  </si>
  <si>
    <t>інші витрати на збут (розшифрувати)</t>
  </si>
  <si>
    <t>Директор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</si>
  <si>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ТГ</t>
  </si>
  <si>
    <t>комунальними підприємствами, що є власністю Вінницької міської об'єднаної територіальної громади до бюджету Вінницької міської ТГ</t>
  </si>
  <si>
    <t>інші  (штрафи, пені, неустойки) (розшифрувати)</t>
  </si>
  <si>
    <t xml:space="preserve">Інші витрати (розшифрувати) </t>
  </si>
  <si>
    <t>Директор КП</t>
  </si>
  <si>
    <t>__________________</t>
  </si>
  <si>
    <t>за 2022 рік</t>
  </si>
  <si>
    <t xml:space="preserve">минулий 2021 рік </t>
  </si>
  <si>
    <t xml:space="preserve">поточний 2022 рік </t>
  </si>
  <si>
    <t>Звітний 2022 рік</t>
  </si>
  <si>
    <t>Факт минулого 2021 року</t>
  </si>
  <si>
    <t>План звітного 2022 року</t>
  </si>
  <si>
    <t>Факт звітного 2022 року</t>
  </si>
  <si>
    <t>Виконання,
(%)</t>
  </si>
  <si>
    <t xml:space="preserve">минулий 
2021 рік </t>
  </si>
  <si>
    <t xml:space="preserve">поточний 
2022 рік </t>
  </si>
  <si>
    <t>(тис. грн)</t>
  </si>
  <si>
    <t>тис. грн</t>
  </si>
  <si>
    <t>модернізація, модифікація (добудова, дообладнання, реконструкція) основних засобів, усього, у тому числі:</t>
  </si>
  <si>
    <t>капітальний ремонт, усього, у тому числі:</t>
  </si>
  <si>
    <t>IIІ. Рух коштів у результаті фінансової діяльності</t>
  </si>
  <si>
    <t xml:space="preserve">минулий
 2021 рік </t>
  </si>
  <si>
    <t>інші платежі</t>
  </si>
  <si>
    <t>минулий 2021 рік</t>
  </si>
  <si>
    <t>поточний 2022 рік</t>
  </si>
  <si>
    <r>
      <t xml:space="preserve">до звіту про виконання показників фінансового плану за 2022 рік 
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</t>
    </r>
  </si>
  <si>
    <t>Факт
минулого 2021 року</t>
  </si>
  <si>
    <t>План
звітного 2022 року</t>
  </si>
  <si>
    <t>Факт
звітного 2022 року</t>
  </si>
  <si>
    <t>Заборгованість за кредитами станом на 01.01.2022 року</t>
  </si>
  <si>
    <t>Отримано залучених коштів за звітний 2022 рік</t>
  </si>
  <si>
    <t>Повернено залучених коштів за звітний 2022 рік</t>
  </si>
  <si>
    <t>Заборгованість станом на 01.01.2023 року</t>
  </si>
  <si>
    <t>Цільове фінансування, усього, у тому числі:</t>
  </si>
  <si>
    <t>Надходження від повернення авансів</t>
  </si>
  <si>
    <t>Поповнення статутного капіталу підприємства</t>
  </si>
  <si>
    <t>факт 
минулого 2021 року</t>
  </si>
  <si>
    <t>план
звітного 2022 року</t>
  </si>
  <si>
    <t>факт
звітного 2022 року</t>
  </si>
  <si>
    <t>факт
минулого 2021 року</t>
  </si>
  <si>
    <t>7. Джерела капітальних інвестицій у 2022 році</t>
  </si>
  <si>
    <t>Інші джерела (розшифрувати)</t>
  </si>
  <si>
    <t>05484422</t>
  </si>
  <si>
    <t>UA05020030010063857</t>
  </si>
  <si>
    <t>86.23</t>
  </si>
  <si>
    <t>МКП "Медичний стоматологічний центр"</t>
  </si>
  <si>
    <t>комунальне підприємство</t>
  </si>
  <si>
    <t>Вінницька область м. Вінниця</t>
  </si>
  <si>
    <t>Вінницька міська рада</t>
  </si>
  <si>
    <t>Охорона здоров'я</t>
  </si>
  <si>
    <t>Стоматологічна практика</t>
  </si>
  <si>
    <t>комунальна</t>
  </si>
  <si>
    <t>21021 м. Вінниця вул. Келецька, 68</t>
  </si>
  <si>
    <t>56-12-31</t>
  </si>
  <si>
    <t>Філевич А.М.</t>
  </si>
  <si>
    <t>ПРО ВИКОНАННЯ ПОКАЗНИКІВ ФІНАНСОВОГО ПЛАНУ  МІСЬКИМ КОМУНАЛЬНИМ ПІДПРИЄМСТВОМ "МЕДИЧНИЙ СТОМАТОЛОГІЧНИЙ ЦЕНТР"</t>
  </si>
  <si>
    <t>Андрій Філевич</t>
  </si>
  <si>
    <t>__________Андрій Філевич___________________</t>
  </si>
  <si>
    <t>водопостачання та водовідведення</t>
  </si>
  <si>
    <t>вивіз твердих побутових відходів (ТПВ)</t>
  </si>
  <si>
    <t>витрати на обов'язкове страхування</t>
  </si>
  <si>
    <t>нанесення металозахисного покриття</t>
  </si>
  <si>
    <t>послуги прання</t>
  </si>
  <si>
    <t>витрати на охорону праці та техніку безпеки</t>
  </si>
  <si>
    <t>послуги з навчання по цивільному захисту та безпеці життєдіяльності</t>
  </si>
  <si>
    <t>витрати на придбання господарчих та канцелярських товарі</t>
  </si>
  <si>
    <t>відшкодування комунальних послуг орендарем по орендованому приміщенню</t>
  </si>
  <si>
    <t>відшкодування витрат на виплату та доставку пенсій, призначених на пільгових умовах</t>
  </si>
  <si>
    <t>проходження медичного огляду</t>
  </si>
  <si>
    <t>послуги із вимірювання доз опромінення за показниками датчиків рентгенлаборантів</t>
  </si>
  <si>
    <t>ливарні роботи - виготовлення зубопротезних каркасів</t>
  </si>
  <si>
    <t>теплопостачання</t>
  </si>
  <si>
    <t>електропостачання</t>
  </si>
  <si>
    <t>послуги архіву</t>
  </si>
  <si>
    <t>послуги з охорони</t>
  </si>
  <si>
    <t>послуги по дератизації</t>
  </si>
  <si>
    <t>послуги банку (посттермінал, інкасація,касове обслуговування)</t>
  </si>
  <si>
    <t>підписка періодисних видань</t>
  </si>
  <si>
    <t>послуги з утилізації</t>
  </si>
  <si>
    <t xml:space="preserve">земельний податок
</t>
  </si>
  <si>
    <t>надходження від відсотків за залишками коштів на поточних рахунках</t>
  </si>
  <si>
    <t>надходження від утвореного брухту чорних металів</t>
  </si>
  <si>
    <t>проведення експертизи</t>
  </si>
  <si>
    <t>профспіловий збір</t>
  </si>
  <si>
    <t>відшкодування з бюджету за пільгове зубопротезування</t>
  </si>
  <si>
    <t>відшкодування з бюджету департаментом соціальної політики ВМР (ЧАЕС)</t>
  </si>
  <si>
    <t>відшкодування з бюджету департаментом соціальної політики ВМР (АТО)</t>
  </si>
  <si>
    <t>профспілковий збір</t>
  </si>
  <si>
    <t>оплата авансів (підписка періодичних видань, страхування, програмне забезпечення)</t>
  </si>
  <si>
    <t>утримано по вимозі (по виконавчим провадженням )</t>
  </si>
  <si>
    <t>сума попередньої оплати й авансових платежів, яку було повернуто покупцям</t>
  </si>
  <si>
    <t>послуги банку (касове обслуговування)</t>
  </si>
  <si>
    <t>ендомотор з апекслокатором (3 шт.)</t>
  </si>
  <si>
    <t xml:space="preserve">стоматологічна установка </t>
  </si>
  <si>
    <t>Різні види стоматологічної допомоги</t>
  </si>
  <si>
    <t>Відшкодування з бюджету за пільгове зубопротезування</t>
  </si>
  <si>
    <t xml:space="preserve">Відшкодування з фонду департаменту соціальної політики міської ради по учасникам аварії ЧАЕС </t>
  </si>
  <si>
    <t>Відшкодування з фонду департаменту соціальної політики міської ради учасникам АТО</t>
  </si>
  <si>
    <t>Освітянські послуги (проходження інтернатури лікарями-інтернами</t>
  </si>
  <si>
    <t>Робота зуботехнічної лабораторії на замовлення приватних кабінетів</t>
  </si>
  <si>
    <t>послуги бактеріологічному контролю</t>
  </si>
  <si>
    <t>відшкодування з Фонду соціального страхування згідгно листків непрацездатності</t>
  </si>
  <si>
    <t>тепловий лічильник</t>
  </si>
  <si>
    <t>системний блок</t>
  </si>
  <si>
    <t xml:space="preserve">переплата по частині чистого прибутку </t>
  </si>
  <si>
    <t>благодійна допомога</t>
  </si>
  <si>
    <t>сплата грошових зобов'язань (адміністративний збір за державну реєстрацію)</t>
  </si>
  <si>
    <t>собівартість реалізованої продукції (брухт чорних металів)</t>
  </si>
  <si>
    <t>повернення коштів зайвозамовлених ФСС</t>
  </si>
  <si>
    <t>обтураційна система</t>
  </si>
  <si>
    <t>радіовізіограф</t>
  </si>
  <si>
    <t>стоматологічне крісло</t>
  </si>
  <si>
    <t>водонагрівач</t>
  </si>
  <si>
    <t>компресор 24л</t>
  </si>
  <si>
    <t>компресор 50л 2шт.</t>
  </si>
  <si>
    <t>світильник безтіньовий</t>
  </si>
  <si>
    <t>содоструминний апарат</t>
  </si>
  <si>
    <t>стіл мобільний для стоматолога</t>
  </si>
  <si>
    <t>столик стоматолога</t>
  </si>
  <si>
    <t>теплова завіса</t>
  </si>
  <si>
    <t>програмне забезпечення для бухгалтерського обліку</t>
  </si>
  <si>
    <t>програмне забезпечення для візіографа</t>
  </si>
  <si>
    <t>придбання (виготовлення) основних засобів, усього, у т.ч.: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</si>
</sst>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4" formatCode="_-* #,##0.00_₴_-;\-* #,##0.00_₴_-;_-* &quot;-&quot;??_₴_-;_-@_-"/>
    <numFmt numFmtId="165" formatCode="#,##0&quot;р.&quot;;[Red]\-#,##0&quot;р.&quot;"/>
    <numFmt numFmtId="166" formatCode="#,##0.00&quot;р.&quot;;\-#,##0.00&quot;р.&quot;"/>
    <numFmt numFmtId="167" formatCode="_-* #,##0.00_р_._-;\-* #,##0.00_р_._-;_-* &quot;-&quot;??_р_._-;_-@_-"/>
    <numFmt numFmtId="168" formatCode="_-* #,##0.00\ _г_р_н_._-;\-* #,##0.00\ _г_р_н_._-;_-* &quot;-&quot;??\ _г_р_н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??_);_(@_)"/>
    <numFmt numFmtId="179" formatCode="_(* #,##0.0_);_(* \(#,##0.0\);_(* &quot;-&quot;_);_(@_)"/>
    <numFmt numFmtId="180" formatCode="_-* #,##0.0\ _₽_-;\-* #,##0.0\ _₽_-;_-* &quot;-&quot;?\ _₽_-;_-@_-"/>
  </numFmts>
  <fonts count="107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6"/>
      <color indexed="10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Arial Cyr"/>
      <charset val="204"/>
    </font>
    <font>
      <i/>
      <sz val="14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Arial Cyr"/>
      <charset val="204"/>
    </font>
    <font>
      <u/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4"/>
      <name val="Times New Roman"/>
      <family val="1"/>
      <charset val="204"/>
    </font>
    <font>
      <sz val="12"/>
      <name val="Arial Cyr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20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68">
    <xf numFmtId="0" fontId="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3" fillId="2" borderId="0" applyNumberFormat="0" applyBorder="0" applyAlignment="0" applyProtection="0"/>
    <xf numFmtId="0" fontId="2" fillId="2" borderId="0" applyNumberFormat="0" applyBorder="0" applyAlignment="0" applyProtection="0"/>
    <xf numFmtId="0" fontId="33" fillId="3" borderId="0" applyNumberFormat="0" applyBorder="0" applyAlignment="0" applyProtection="0"/>
    <xf numFmtId="0" fontId="2" fillId="3" borderId="0" applyNumberFormat="0" applyBorder="0" applyAlignment="0" applyProtection="0"/>
    <xf numFmtId="0" fontId="33" fillId="4" borderId="0" applyNumberFormat="0" applyBorder="0" applyAlignment="0" applyProtection="0"/>
    <xf numFmtId="0" fontId="2" fillId="4" borderId="0" applyNumberFormat="0" applyBorder="0" applyAlignment="0" applyProtection="0"/>
    <xf numFmtId="0" fontId="33" fillId="5" borderId="0" applyNumberFormat="0" applyBorder="0" applyAlignment="0" applyProtection="0"/>
    <xf numFmtId="0" fontId="2" fillId="5" borderId="0" applyNumberFormat="0" applyBorder="0" applyAlignment="0" applyProtection="0"/>
    <xf numFmtId="0" fontId="33" fillId="6" borderId="0" applyNumberFormat="0" applyBorder="0" applyAlignment="0" applyProtection="0"/>
    <xf numFmtId="0" fontId="2" fillId="6" borderId="0" applyNumberFormat="0" applyBorder="0" applyAlignment="0" applyProtection="0"/>
    <xf numFmtId="0" fontId="33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3" fillId="8" borderId="0" applyNumberFormat="0" applyBorder="0" applyAlignment="0" applyProtection="0"/>
    <xf numFmtId="0" fontId="2" fillId="8" borderId="0" applyNumberFormat="0" applyBorder="0" applyAlignment="0" applyProtection="0"/>
    <xf numFmtId="0" fontId="33" fillId="9" borderId="0" applyNumberFormat="0" applyBorder="0" applyAlignment="0" applyProtection="0"/>
    <xf numFmtId="0" fontId="2" fillId="9" borderId="0" applyNumberFormat="0" applyBorder="0" applyAlignment="0" applyProtection="0"/>
    <xf numFmtId="0" fontId="33" fillId="10" borderId="0" applyNumberFormat="0" applyBorder="0" applyAlignment="0" applyProtection="0"/>
    <xf numFmtId="0" fontId="2" fillId="10" borderId="0" applyNumberFormat="0" applyBorder="0" applyAlignment="0" applyProtection="0"/>
    <xf numFmtId="0" fontId="33" fillId="5" borderId="0" applyNumberFormat="0" applyBorder="0" applyAlignment="0" applyProtection="0"/>
    <xf numFmtId="0" fontId="2" fillId="5" borderId="0" applyNumberFormat="0" applyBorder="0" applyAlignment="0" applyProtection="0"/>
    <xf numFmtId="0" fontId="33" fillId="8" borderId="0" applyNumberFormat="0" applyBorder="0" applyAlignment="0" applyProtection="0"/>
    <xf numFmtId="0" fontId="2" fillId="8" borderId="0" applyNumberFormat="0" applyBorder="0" applyAlignment="0" applyProtection="0"/>
    <xf numFmtId="0" fontId="33" fillId="11" borderId="0" applyNumberFormat="0" applyBorder="0" applyAlignment="0" applyProtection="0"/>
    <xf numFmtId="0" fontId="2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34" fillId="12" borderId="0" applyNumberFormat="0" applyBorder="0" applyAlignment="0" applyProtection="0"/>
    <xf numFmtId="0" fontId="16" fillId="12" borderId="0" applyNumberFormat="0" applyBorder="0" applyAlignment="0" applyProtection="0"/>
    <xf numFmtId="0" fontId="34" fillId="9" borderId="0" applyNumberFormat="0" applyBorder="0" applyAlignment="0" applyProtection="0"/>
    <xf numFmtId="0" fontId="16" fillId="9" borderId="0" applyNumberFormat="0" applyBorder="0" applyAlignment="0" applyProtection="0"/>
    <xf numFmtId="0" fontId="34" fillId="10" borderId="0" applyNumberFormat="0" applyBorder="0" applyAlignment="0" applyProtection="0"/>
    <xf numFmtId="0" fontId="16" fillId="10" borderId="0" applyNumberFormat="0" applyBorder="0" applyAlignment="0" applyProtection="0"/>
    <xf numFmtId="0" fontId="34" fillId="13" borderId="0" applyNumberFormat="0" applyBorder="0" applyAlignment="0" applyProtection="0"/>
    <xf numFmtId="0" fontId="16" fillId="13" borderId="0" applyNumberFormat="0" applyBorder="0" applyAlignment="0" applyProtection="0"/>
    <xf numFmtId="0" fontId="34" fillId="14" borderId="0" applyNumberFormat="0" applyBorder="0" applyAlignment="0" applyProtection="0"/>
    <xf numFmtId="0" fontId="16" fillId="14" borderId="0" applyNumberFormat="0" applyBorder="0" applyAlignment="0" applyProtection="0"/>
    <xf numFmtId="0" fontId="34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27" fillId="3" borderId="0" applyNumberFormat="0" applyBorder="0" applyAlignment="0" applyProtection="0"/>
    <xf numFmtId="0" fontId="19" fillId="20" borderId="1" applyNumberFormat="0" applyAlignment="0" applyProtection="0"/>
    <xf numFmtId="0" fontId="24" fillId="21" borderId="2" applyNumberFormat="0" applyAlignment="0" applyProtection="0"/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168" fontId="13" fillId="0" borderId="0" applyFont="0" applyFill="0" applyBorder="0" applyAlignment="0" applyProtection="0"/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0" fontId="28" fillId="0" borderId="0" applyNumberFormat="0" applyFill="0" applyBorder="0" applyAlignment="0" applyProtection="0"/>
    <xf numFmtId="171" fontId="36" fillId="0" borderId="0" applyAlignment="0">
      <alignment wrapText="1"/>
    </xf>
    <xf numFmtId="0" fontId="31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17" fillId="7" borderId="1" applyNumberFormat="0" applyAlignment="0" applyProtection="0"/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38" fillId="22" borderId="7">
      <alignment horizontal="left" vertical="center"/>
      <protection locked="0"/>
    </xf>
    <xf numFmtId="49" fontId="38" fillId="22" borderId="7">
      <alignment horizontal="left" vertical="center"/>
    </xf>
    <xf numFmtId="4" fontId="38" fillId="22" borderId="7">
      <alignment horizontal="right" vertical="center"/>
      <protection locked="0"/>
    </xf>
    <xf numFmtId="4" fontId="38" fillId="22" borderId="7">
      <alignment horizontal="right" vertical="center"/>
    </xf>
    <xf numFmtId="4" fontId="39" fillId="22" borderId="7">
      <alignment horizontal="right" vertical="center"/>
      <protection locked="0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" fontId="40" fillId="22" borderId="3">
      <alignment horizontal="right" vertical="center"/>
      <protection locked="0"/>
    </xf>
    <xf numFmtId="4" fontId="40" fillId="22" borderId="3">
      <alignment horizontal="right" vertical="center"/>
    </xf>
    <xf numFmtId="4" fontId="42" fillId="22" borderId="3">
      <alignment horizontal="right" vertical="center"/>
      <protection locked="0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9" fontId="35" fillId="22" borderId="3">
      <alignment horizontal="left" vertical="center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" fontId="35" fillId="22" borderId="3">
      <alignment horizontal="right" vertical="center"/>
      <protection locked="0"/>
    </xf>
    <xf numFmtId="4" fontId="35" fillId="22" borderId="3">
      <alignment horizontal="right" vertical="center"/>
      <protection locked="0"/>
    </xf>
    <xf numFmtId="4" fontId="35" fillId="22" borderId="3">
      <alignment horizontal="right" vertical="center"/>
    </xf>
    <xf numFmtId="4" fontId="35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43" fillId="22" borderId="3">
      <alignment horizontal="left" vertical="center"/>
      <protection locked="0"/>
    </xf>
    <xf numFmtId="49" fontId="43" fillId="22" borderId="3">
      <alignment horizontal="left" vertical="center"/>
    </xf>
    <xf numFmtId="49" fontId="44" fillId="22" borderId="3">
      <alignment horizontal="left" vertical="center"/>
      <protection locked="0"/>
    </xf>
    <xf numFmtId="49" fontId="44" fillId="22" borderId="3">
      <alignment horizontal="left" vertical="center"/>
    </xf>
    <xf numFmtId="4" fontId="43" fillId="22" borderId="3">
      <alignment horizontal="right" vertical="center"/>
      <protection locked="0"/>
    </xf>
    <xf numFmtId="4" fontId="43" fillId="22" borderId="3">
      <alignment horizontal="right" vertical="center"/>
    </xf>
    <xf numFmtId="4" fontId="45" fillId="22" borderId="3">
      <alignment horizontal="right" vertical="center"/>
      <protection locked="0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9" fontId="47" fillId="0" borderId="3">
      <alignment horizontal="left" vertical="center"/>
      <protection locked="0"/>
    </xf>
    <xf numFmtId="49" fontId="47" fillId="0" borderId="3">
      <alignment horizontal="left" vertical="center"/>
    </xf>
    <xf numFmtId="4" fontId="46" fillId="0" borderId="3">
      <alignment horizontal="right" vertical="center"/>
      <protection locked="0"/>
    </xf>
    <xf numFmtId="4" fontId="46" fillId="0" borderId="3">
      <alignment horizontal="right" vertical="center"/>
    </xf>
    <xf numFmtId="4" fontId="47" fillId="0" borderId="3">
      <alignment horizontal="right" vertical="center"/>
      <protection locked="0"/>
    </xf>
    <xf numFmtId="49" fontId="48" fillId="0" borderId="3">
      <alignment horizontal="left" vertical="center"/>
      <protection locked="0"/>
    </xf>
    <xf numFmtId="49" fontId="48" fillId="0" borderId="3">
      <alignment horizontal="left" vertical="center"/>
    </xf>
    <xf numFmtId="49" fontId="49" fillId="0" borderId="3">
      <alignment horizontal="left" vertical="center"/>
      <protection locked="0"/>
    </xf>
    <xf numFmtId="49" fontId="49" fillId="0" borderId="3">
      <alignment horizontal="left" vertical="center"/>
    </xf>
    <xf numFmtId="4" fontId="48" fillId="0" borderId="3">
      <alignment horizontal="right" vertical="center"/>
      <protection locked="0"/>
    </xf>
    <xf numFmtId="4" fontId="48" fillId="0" borderId="3">
      <alignment horizontal="right" vertical="center"/>
    </xf>
    <xf numFmtId="49" fontId="46" fillId="0" borderId="3">
      <alignment horizontal="left" vertical="center"/>
      <protection locked="0"/>
    </xf>
    <xf numFmtId="49" fontId="47" fillId="0" borderId="3">
      <alignment horizontal="left" vertical="center"/>
      <protection locked="0"/>
    </xf>
    <xf numFmtId="4" fontId="46" fillId="0" borderId="3">
      <alignment horizontal="right" vertical="center"/>
      <protection locked="0"/>
    </xf>
    <xf numFmtId="0" fontId="29" fillId="0" borderId="8" applyNumberFormat="0" applyFill="0" applyAlignment="0" applyProtection="0"/>
    <xf numFmtId="0" fontId="26" fillId="23" borderId="0" applyNumberFormat="0" applyBorder="0" applyAlignment="0" applyProtection="0"/>
    <xf numFmtId="0" fontId="13" fillId="0" borderId="0"/>
    <xf numFmtId="0" fontId="13" fillId="0" borderId="0"/>
    <xf numFmtId="0" fontId="13" fillId="24" borderId="0" applyNumberFormat="0" applyFill="0" applyAlignment="0">
      <alignment horizontal="center"/>
      <protection locked="0"/>
    </xf>
    <xf numFmtId="0" fontId="3" fillId="25" borderId="9" applyNumberFormat="0" applyFont="0" applyAlignment="0" applyProtection="0"/>
    <xf numFmtId="4" fontId="50" fillId="26" borderId="3">
      <alignment horizontal="right" vertical="center"/>
      <protection locked="0"/>
    </xf>
    <xf numFmtId="4" fontId="50" fillId="27" borderId="3">
      <alignment horizontal="right" vertical="center"/>
      <protection locked="0"/>
    </xf>
    <xf numFmtId="4" fontId="50" fillId="28" borderId="3">
      <alignment horizontal="right" vertical="center"/>
      <protection locked="0"/>
    </xf>
    <xf numFmtId="0" fontId="18" fillId="20" borderId="10" applyNumberFormat="0" applyAlignment="0" applyProtection="0"/>
    <xf numFmtId="49" fontId="35" fillId="0" borderId="3">
      <alignment horizontal="left" vertical="center" wrapText="1"/>
      <protection locked="0"/>
    </xf>
    <xf numFmtId="49" fontId="35" fillId="0" borderId="3">
      <alignment horizontal="left" vertical="center" wrapText="1"/>
      <protection locked="0"/>
    </xf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30" fillId="0" borderId="0" applyNumberFormat="0" applyFill="0" applyBorder="0" applyAlignment="0" applyProtection="0"/>
    <xf numFmtId="0" fontId="34" fillId="16" borderId="0" applyNumberFormat="0" applyBorder="0" applyAlignment="0" applyProtection="0"/>
    <xf numFmtId="0" fontId="16" fillId="16" borderId="0" applyNumberFormat="0" applyBorder="0" applyAlignment="0" applyProtection="0"/>
    <xf numFmtId="0" fontId="34" fillId="17" borderId="0" applyNumberFormat="0" applyBorder="0" applyAlignment="0" applyProtection="0"/>
    <xf numFmtId="0" fontId="16" fillId="17" borderId="0" applyNumberFormat="0" applyBorder="0" applyAlignment="0" applyProtection="0"/>
    <xf numFmtId="0" fontId="34" fillId="18" borderId="0" applyNumberFormat="0" applyBorder="0" applyAlignment="0" applyProtection="0"/>
    <xf numFmtId="0" fontId="16" fillId="18" borderId="0" applyNumberFormat="0" applyBorder="0" applyAlignment="0" applyProtection="0"/>
    <xf numFmtId="0" fontId="34" fillId="13" borderId="0" applyNumberFormat="0" applyBorder="0" applyAlignment="0" applyProtection="0"/>
    <xf numFmtId="0" fontId="16" fillId="13" borderId="0" applyNumberFormat="0" applyBorder="0" applyAlignment="0" applyProtection="0"/>
    <xf numFmtId="0" fontId="34" fillId="14" borderId="0" applyNumberFormat="0" applyBorder="0" applyAlignment="0" applyProtection="0"/>
    <xf numFmtId="0" fontId="16" fillId="14" borderId="0" applyNumberFormat="0" applyBorder="0" applyAlignment="0" applyProtection="0"/>
    <xf numFmtId="0" fontId="34" fillId="19" borderId="0" applyNumberFormat="0" applyBorder="0" applyAlignment="0" applyProtection="0"/>
    <xf numFmtId="0" fontId="16" fillId="19" borderId="0" applyNumberFormat="0" applyBorder="0" applyAlignment="0" applyProtection="0"/>
    <xf numFmtId="0" fontId="51" fillId="7" borderId="1" applyNumberFormat="0" applyAlignment="0" applyProtection="0"/>
    <xf numFmtId="0" fontId="17" fillId="7" borderId="1" applyNumberFormat="0" applyAlignment="0" applyProtection="0"/>
    <xf numFmtId="9" fontId="3" fillId="0" borderId="0" applyFont="0" applyFill="0" applyBorder="0" applyAlignment="0" applyProtection="0"/>
    <xf numFmtId="0" fontId="52" fillId="20" borderId="10" applyNumberFormat="0" applyAlignment="0" applyProtection="0"/>
    <xf numFmtId="0" fontId="18" fillId="20" borderId="10" applyNumberFormat="0" applyAlignment="0" applyProtection="0"/>
    <xf numFmtId="0" fontId="53" fillId="20" borderId="1" applyNumberFormat="0" applyAlignment="0" applyProtection="0"/>
    <xf numFmtId="0" fontId="19" fillId="20" borderId="1" applyNumberFormat="0" applyAlignment="0" applyProtection="0"/>
    <xf numFmtId="172" fontId="13" fillId="0" borderId="0" applyFont="0" applyFill="0" applyBorder="0" applyAlignment="0" applyProtection="0"/>
    <xf numFmtId="0" fontId="54" fillId="0" borderId="4" applyNumberFormat="0" applyFill="0" applyAlignment="0" applyProtection="0"/>
    <xf numFmtId="0" fontId="20" fillId="0" borderId="4" applyNumberFormat="0" applyFill="0" applyAlignment="0" applyProtection="0"/>
    <xf numFmtId="0" fontId="55" fillId="0" borderId="5" applyNumberFormat="0" applyFill="0" applyAlignment="0" applyProtection="0"/>
    <xf numFmtId="0" fontId="21" fillId="0" borderId="5" applyNumberFormat="0" applyFill="0" applyAlignment="0" applyProtection="0"/>
    <xf numFmtId="0" fontId="56" fillId="0" borderId="6" applyNumberFormat="0" applyFill="0" applyAlignment="0" applyProtection="0"/>
    <xf numFmtId="0" fontId="22" fillId="0" borderId="6" applyNumberFormat="0" applyFill="0" applyAlignment="0" applyProtection="0"/>
    <xf numFmtId="0" fontId="56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7" fillId="0" borderId="11" applyNumberFormat="0" applyFill="0" applyAlignment="0" applyProtection="0"/>
    <xf numFmtId="0" fontId="23" fillId="0" borderId="11" applyNumberFormat="0" applyFill="0" applyAlignment="0" applyProtection="0"/>
    <xf numFmtId="0" fontId="58" fillId="21" borderId="2" applyNumberFormat="0" applyAlignment="0" applyProtection="0"/>
    <xf numFmtId="0" fontId="24" fillId="21" borderId="2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9" fillId="23" borderId="0" applyNumberFormat="0" applyBorder="0" applyAlignment="0" applyProtection="0"/>
    <xf numFmtId="0" fontId="26" fillId="2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" fillId="0" borderId="0"/>
    <xf numFmtId="0" fontId="72" fillId="0" borderId="0"/>
    <xf numFmtId="0" fontId="13" fillId="0" borderId="0"/>
    <xf numFmtId="0" fontId="3" fillId="0" borderId="0"/>
    <xf numFmtId="0" fontId="13" fillId="0" borderId="0"/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60" fillId="3" borderId="0" applyNumberFormat="0" applyBorder="0" applyAlignment="0" applyProtection="0"/>
    <xf numFmtId="0" fontId="27" fillId="3" borderId="0" applyNumberFormat="0" applyBorder="0" applyAlignment="0" applyProtection="0"/>
    <xf numFmtId="0" fontId="6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2" fillId="25" borderId="9" applyNumberFormat="0" applyFont="0" applyAlignment="0" applyProtection="0"/>
    <xf numFmtId="0" fontId="13" fillId="25" borderId="9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3" fillId="0" borderId="8" applyNumberFormat="0" applyFill="0" applyAlignment="0" applyProtection="0"/>
    <xf numFmtId="0" fontId="29" fillId="0" borderId="8" applyNumberFormat="0" applyFill="0" applyAlignment="0" applyProtection="0"/>
    <xf numFmtId="0" fontId="32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73" fontId="66" fillId="0" borderId="0" applyFont="0" applyFill="0" applyBorder="0" applyAlignment="0" applyProtection="0"/>
    <xf numFmtId="174" fontId="6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67" fillId="4" borderId="0" applyNumberFormat="0" applyBorder="0" applyAlignment="0" applyProtection="0"/>
    <xf numFmtId="0" fontId="31" fillId="4" borderId="0" applyNumberFormat="0" applyBorder="0" applyAlignment="0" applyProtection="0"/>
    <xf numFmtId="176" fontId="68" fillId="22" borderId="12" applyFill="0" applyBorder="0">
      <alignment horizontal="center" vertical="center" wrapText="1"/>
      <protection locked="0"/>
    </xf>
    <xf numFmtId="171" fontId="69" fillId="0" borderId="0">
      <alignment wrapText="1"/>
    </xf>
    <xf numFmtId="171" fontId="36" fillId="0" borderId="0">
      <alignment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03">
    <xf numFmtId="0" fontId="0" fillId="0" borderId="0" xfId="0"/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14" xfId="0" applyFont="1" applyFill="1" applyBorder="1" applyAlignment="1">
      <alignment horizontal="center" vertical="center" wrapText="1"/>
    </xf>
    <xf numFmtId="0" fontId="70" fillId="0" borderId="0" xfId="0" applyFont="1" applyFill="1"/>
    <xf numFmtId="0" fontId="6" fillId="29" borderId="0" xfId="0" applyFont="1" applyFill="1" applyBorder="1" applyAlignment="1">
      <alignment horizontal="left" vertical="center" wrapText="1"/>
    </xf>
    <xf numFmtId="0" fontId="6" fillId="29" borderId="0" xfId="0" applyFont="1" applyFill="1" applyAlignment="1">
      <alignment vertical="center"/>
    </xf>
    <xf numFmtId="0" fontId="6" fillId="29" borderId="3" xfId="238" applyFont="1" applyFill="1" applyBorder="1" applyAlignment="1">
      <alignment horizontal="center" vertical="center"/>
    </xf>
    <xf numFmtId="0" fontId="5" fillId="29" borderId="3" xfId="238" applyFont="1" applyFill="1" applyBorder="1" applyAlignment="1">
      <alignment horizontal="left" vertical="center"/>
    </xf>
    <xf numFmtId="0" fontId="6" fillId="29" borderId="3" xfId="238" applyNumberFormat="1" applyFont="1" applyFill="1" applyBorder="1" applyAlignment="1">
      <alignment horizontal="center" vertical="center" wrapText="1"/>
    </xf>
    <xf numFmtId="0" fontId="6" fillId="29" borderId="3" xfId="238" applyNumberFormat="1" applyFont="1" applyFill="1" applyBorder="1" applyAlignment="1">
      <alignment horizontal="left" vertical="center" wrapText="1"/>
    </xf>
    <xf numFmtId="49" fontId="6" fillId="29" borderId="3" xfId="238" applyNumberFormat="1" applyFont="1" applyFill="1" applyBorder="1" applyAlignment="1">
      <alignment horizontal="left" vertical="center" wrapText="1"/>
    </xf>
    <xf numFmtId="0" fontId="12" fillId="29" borderId="0" xfId="0" applyFont="1" applyFill="1"/>
    <xf numFmtId="3" fontId="6" fillId="29" borderId="0" xfId="0" applyNumberFormat="1" applyFont="1" applyFill="1" applyBorder="1" applyAlignment="1">
      <alignment horizontal="center" vertical="center" wrapText="1"/>
    </xf>
    <xf numFmtId="0" fontId="6" fillId="29" borderId="0" xfId="0" applyFont="1" applyFill="1" applyBorder="1" applyAlignment="1">
      <alignment horizontal="left" vertical="center" wrapText="1" shrinkToFit="1"/>
    </xf>
    <xf numFmtId="0" fontId="10" fillId="29" borderId="0" xfId="0" applyFont="1" applyFill="1" applyAlignment="1">
      <alignment vertical="center"/>
    </xf>
    <xf numFmtId="0" fontId="8" fillId="29" borderId="0" xfId="0" applyFont="1" applyFill="1" applyAlignment="1">
      <alignment horizontal="center" vertical="center"/>
    </xf>
    <xf numFmtId="0" fontId="6" fillId="29" borderId="19" xfId="0" applyFont="1" applyFill="1" applyBorder="1" applyAlignment="1">
      <alignment horizontal="center" vertical="center" wrapText="1"/>
    </xf>
    <xf numFmtId="0" fontId="6" fillId="29" borderId="0" xfId="0" applyFont="1" applyFill="1" applyBorder="1" applyAlignment="1">
      <alignment horizontal="right" vertical="center"/>
    </xf>
    <xf numFmtId="1" fontId="6" fillId="29" borderId="0" xfId="0" applyNumberFormat="1" applyFont="1" applyFill="1" applyBorder="1" applyAlignment="1">
      <alignment horizontal="center" vertical="center"/>
    </xf>
    <xf numFmtId="0" fontId="5" fillId="29" borderId="0" xfId="0" applyFont="1" applyFill="1" applyBorder="1" applyAlignment="1">
      <alignment vertical="center"/>
    </xf>
    <xf numFmtId="0" fontId="5" fillId="29" borderId="0" xfId="0" applyFont="1" applyFill="1" applyBorder="1" applyAlignment="1">
      <alignment horizontal="right" vertical="center"/>
    </xf>
    <xf numFmtId="0" fontId="6" fillId="29" borderId="0" xfId="0" applyFont="1" applyFill="1" applyAlignment="1">
      <alignment horizontal="right" vertical="center"/>
    </xf>
    <xf numFmtId="0" fontId="9" fillId="29" borderId="0" xfId="0" applyFont="1" applyFill="1" applyBorder="1" applyAlignment="1">
      <alignment vertical="center"/>
    </xf>
    <xf numFmtId="170" fontId="6" fillId="29" borderId="0" xfId="0" applyNumberFormat="1" applyFont="1" applyFill="1" applyAlignment="1">
      <alignment vertical="center"/>
    </xf>
    <xf numFmtId="3" fontId="6" fillId="29" borderId="18" xfId="0" applyNumberFormat="1" applyFont="1" applyFill="1" applyBorder="1" applyAlignment="1">
      <alignment vertical="center" wrapText="1"/>
    </xf>
    <xf numFmtId="169" fontId="5" fillId="29" borderId="0" xfId="0" applyNumberFormat="1" applyFont="1" applyFill="1" applyBorder="1" applyAlignment="1">
      <alignment horizontal="right" vertical="center" wrapText="1"/>
    </xf>
    <xf numFmtId="169" fontId="5" fillId="29" borderId="0" xfId="0" applyNumberFormat="1" applyFont="1" applyFill="1" applyBorder="1" applyAlignment="1">
      <alignment horizontal="center" vertical="center" wrapText="1"/>
    </xf>
    <xf numFmtId="170" fontId="5" fillId="29" borderId="0" xfId="0" applyNumberFormat="1" applyFont="1" applyFill="1" applyBorder="1" applyAlignment="1">
      <alignment horizontal="center" vertical="center" wrapText="1"/>
    </xf>
    <xf numFmtId="170" fontId="5" fillId="29" borderId="0" xfId="0" applyNumberFormat="1" applyFont="1" applyFill="1" applyBorder="1" applyAlignment="1">
      <alignment horizontal="center" vertical="center"/>
    </xf>
    <xf numFmtId="170" fontId="5" fillId="29" borderId="0" xfId="0" applyNumberFormat="1" applyFont="1" applyFill="1" applyBorder="1" applyAlignment="1">
      <alignment vertical="center"/>
    </xf>
    <xf numFmtId="0" fontId="5" fillId="29" borderId="0" xfId="0" applyFont="1" applyFill="1" applyBorder="1" applyAlignment="1">
      <alignment horizontal="left" vertical="center"/>
    </xf>
    <xf numFmtId="0" fontId="15" fillId="29" borderId="0" xfId="0" applyFont="1" applyFill="1" applyAlignment="1">
      <alignment vertical="center"/>
    </xf>
    <xf numFmtId="0" fontId="15" fillId="29" borderId="0" xfId="0" applyFont="1" applyFill="1"/>
    <xf numFmtId="0" fontId="15" fillId="29" borderId="0" xfId="0" applyFont="1" applyFill="1" applyAlignment="1">
      <alignment horizontal="center" vertical="center"/>
    </xf>
    <xf numFmtId="0" fontId="6" fillId="29" borderId="0" xfId="0" applyFont="1" applyFill="1" applyAlignment="1">
      <alignment vertical="center" wrapText="1" shrinkToFit="1"/>
    </xf>
    <xf numFmtId="0" fontId="6" fillId="29" borderId="0" xfId="0" applyFont="1" applyFill="1" applyBorder="1" applyAlignment="1">
      <alignment vertical="center" wrapText="1" shrinkToFit="1"/>
    </xf>
    <xf numFmtId="0" fontId="5" fillId="29" borderId="0" xfId="0" applyFont="1" applyFill="1" applyAlignment="1">
      <alignment horizontal="right" vertical="center"/>
    </xf>
    <xf numFmtId="0" fontId="7" fillId="29" borderId="0" xfId="0" applyFont="1" applyFill="1" applyAlignment="1">
      <alignment vertical="center"/>
    </xf>
    <xf numFmtId="0" fontId="0" fillId="29" borderId="0" xfId="0" applyFill="1"/>
    <xf numFmtId="0" fontId="6" fillId="29" borderId="3" xfId="0" applyFont="1" applyFill="1" applyBorder="1" applyAlignment="1">
      <alignment horizontal="center" vertical="center"/>
    </xf>
    <xf numFmtId="0" fontId="6" fillId="29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4" fillId="0" borderId="0" xfId="0" applyFont="1" applyFill="1" applyBorder="1" applyAlignment="1">
      <alignment horizontal="right" vertical="center"/>
    </xf>
    <xf numFmtId="0" fontId="80" fillId="0" borderId="14" xfId="0" applyFont="1" applyFill="1" applyBorder="1" applyAlignment="1">
      <alignment horizontal="center" vertical="center" wrapText="1"/>
    </xf>
    <xf numFmtId="0" fontId="80" fillId="0" borderId="3" xfId="0" applyFont="1" applyFill="1" applyBorder="1" applyAlignment="1">
      <alignment horizontal="center" vertical="center"/>
    </xf>
    <xf numFmtId="173" fontId="74" fillId="29" borderId="3" xfId="0" applyNumberFormat="1" applyFont="1" applyFill="1" applyBorder="1" applyAlignment="1">
      <alignment horizontal="center" vertical="center" wrapText="1"/>
    </xf>
    <xf numFmtId="0" fontId="80" fillId="29" borderId="3" xfId="0" quotePrefix="1" applyFont="1" applyFill="1" applyBorder="1" applyAlignment="1">
      <alignment horizontal="center" vertical="center"/>
    </xf>
    <xf numFmtId="0" fontId="74" fillId="0" borderId="0" xfId="0" applyFont="1" applyFill="1" applyAlignment="1">
      <alignment horizontal="right" vertical="center"/>
    </xf>
    <xf numFmtId="0" fontId="80" fillId="29" borderId="0" xfId="0" applyFont="1" applyFill="1" applyAlignment="1">
      <alignment vertical="center"/>
    </xf>
    <xf numFmtId="0" fontId="80" fillId="29" borderId="0" xfId="0" applyFont="1" applyFill="1" applyBorder="1" applyAlignment="1">
      <alignment horizontal="center" vertical="center"/>
    </xf>
    <xf numFmtId="0" fontId="80" fillId="29" borderId="3" xfId="0" applyNumberFormat="1" applyFont="1" applyFill="1" applyBorder="1" applyAlignment="1">
      <alignment horizontal="center" vertical="center"/>
    </xf>
    <xf numFmtId="0" fontId="80" fillId="0" borderId="0" xfId="0" applyFont="1" applyFill="1"/>
    <xf numFmtId="0" fontId="74" fillId="29" borderId="3" xfId="238" applyFont="1" applyFill="1" applyBorder="1" applyAlignment="1">
      <alignment horizontal="left" vertical="center"/>
    </xf>
    <xf numFmtId="0" fontId="80" fillId="29" borderId="0" xfId="0" applyFont="1" applyFill="1" applyBorder="1" applyAlignment="1">
      <alignment horizontal="left" vertical="center" wrapText="1"/>
    </xf>
    <xf numFmtId="3" fontId="80" fillId="29" borderId="0" xfId="0" applyNumberFormat="1" applyFont="1" applyFill="1" applyBorder="1" applyAlignment="1">
      <alignment horizontal="center" vertical="center" wrapText="1"/>
    </xf>
    <xf numFmtId="0" fontId="80" fillId="29" borderId="0" xfId="0" applyFont="1" applyFill="1" applyBorder="1" applyAlignment="1">
      <alignment horizontal="left" vertical="center" wrapText="1" shrinkToFit="1"/>
    </xf>
    <xf numFmtId="0" fontId="77" fillId="29" borderId="0" xfId="0" applyFont="1" applyFill="1" applyBorder="1" applyAlignment="1">
      <alignment horizontal="left" vertical="center" wrapText="1"/>
    </xf>
    <xf numFmtId="178" fontId="74" fillId="29" borderId="3" xfId="0" applyNumberFormat="1" applyFont="1" applyFill="1" applyBorder="1" applyAlignment="1">
      <alignment horizontal="center" vertical="center" wrapText="1"/>
    </xf>
    <xf numFmtId="0" fontId="74" fillId="29" borderId="3" xfId="0" applyFont="1" applyFill="1" applyBorder="1" applyAlignment="1">
      <alignment horizontal="left" vertical="center"/>
    </xf>
    <xf numFmtId="0" fontId="74" fillId="29" borderId="0" xfId="0" applyFont="1" applyFill="1" applyBorder="1" applyAlignment="1">
      <alignment horizontal="left" vertical="center"/>
    </xf>
    <xf numFmtId="0" fontId="75" fillId="29" borderId="0" xfId="0" applyFont="1" applyFill="1" applyBorder="1" applyAlignment="1">
      <alignment horizontal="left" vertical="center"/>
    </xf>
    <xf numFmtId="0" fontId="80" fillId="29" borderId="3" xfId="0" applyNumberFormat="1" applyFont="1" applyFill="1" applyBorder="1" applyAlignment="1">
      <alignment horizontal="center" vertical="center" wrapText="1" shrinkToFit="1"/>
    </xf>
    <xf numFmtId="0" fontId="80" fillId="29" borderId="13" xfId="0" applyFont="1" applyFill="1" applyBorder="1" applyAlignment="1">
      <alignment vertical="center"/>
    </xf>
    <xf numFmtId="0" fontId="74" fillId="29" borderId="0" xfId="0" applyFont="1" applyFill="1" applyBorder="1" applyAlignment="1">
      <alignment horizontal="right" vertical="center"/>
    </xf>
    <xf numFmtId="169" fontId="74" fillId="29" borderId="0" xfId="0" applyNumberFormat="1" applyFont="1" applyFill="1" applyBorder="1" applyAlignment="1">
      <alignment horizontal="right" vertical="center"/>
    </xf>
    <xf numFmtId="0" fontId="83" fillId="29" borderId="0" xfId="0" applyFont="1" applyFill="1" applyAlignment="1">
      <alignment vertical="center"/>
    </xf>
    <xf numFmtId="0" fontId="80" fillId="29" borderId="3" xfId="0" applyNumberFormat="1" applyFont="1" applyFill="1" applyBorder="1"/>
    <xf numFmtId="0" fontId="77" fillId="29" borderId="0" xfId="0" applyNumberFormat="1" applyFont="1" applyFill="1" applyBorder="1" applyAlignment="1">
      <alignment horizontal="center" vertical="center"/>
    </xf>
    <xf numFmtId="173" fontId="77" fillId="29" borderId="0" xfId="0" applyNumberFormat="1" applyFont="1" applyFill="1" applyBorder="1" applyAlignment="1">
      <alignment horizontal="center" vertical="center" wrapText="1"/>
    </xf>
    <xf numFmtId="169" fontId="77" fillId="29" borderId="0" xfId="207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22" borderId="0" xfId="0" applyFont="1" applyFill="1" applyBorder="1" applyAlignment="1">
      <alignment horizontal="left" vertical="center" wrapText="1"/>
    </xf>
    <xf numFmtId="0" fontId="6" fillId="22" borderId="0" xfId="0" applyFont="1" applyFill="1" applyBorder="1" applyAlignment="1">
      <alignment horizontal="center" vertical="center"/>
    </xf>
    <xf numFmtId="170" fontId="6" fillId="22" borderId="0" xfId="0" applyNumberFormat="1" applyFont="1" applyFill="1" applyBorder="1" applyAlignment="1">
      <alignment horizontal="center" vertical="center" wrapText="1"/>
    </xf>
    <xf numFmtId="170" fontId="6" fillId="22" borderId="0" xfId="0" applyNumberFormat="1" applyFont="1" applyFill="1" applyBorder="1" applyAlignment="1">
      <alignment horizontal="right" vertical="center" wrapText="1"/>
    </xf>
    <xf numFmtId="170" fontId="6" fillId="0" borderId="0" xfId="0" applyNumberFormat="1" applyFont="1" applyFill="1" applyBorder="1" applyAlignment="1">
      <alignment horizontal="center" vertical="center" wrapText="1"/>
    </xf>
    <xf numFmtId="170" fontId="6" fillId="0" borderId="0" xfId="0" applyNumberFormat="1" applyFont="1" applyFill="1" applyBorder="1" applyAlignment="1">
      <alignment horizontal="right" vertical="center" wrapText="1"/>
    </xf>
    <xf numFmtId="179" fontId="80" fillId="29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87" fillId="29" borderId="3" xfId="182" applyFont="1" applyFill="1" applyBorder="1" applyAlignment="1">
      <alignment horizontal="left" vertical="center" wrapText="1"/>
      <protection locked="0"/>
    </xf>
    <xf numFmtId="0" fontId="88" fillId="29" borderId="3" xfId="0" applyFont="1" applyFill="1" applyBorder="1" applyAlignment="1">
      <alignment horizontal="center" vertical="center" wrapText="1"/>
    </xf>
    <xf numFmtId="0" fontId="87" fillId="29" borderId="3" xfId="0" applyFont="1" applyFill="1" applyBorder="1" applyAlignment="1" applyProtection="1">
      <alignment horizontal="left" vertical="center" wrapText="1"/>
      <protection locked="0"/>
    </xf>
    <xf numFmtId="0" fontId="88" fillId="29" borderId="3" xfId="246" applyFont="1" applyFill="1" applyBorder="1" applyAlignment="1">
      <alignment horizontal="left" vertical="center" wrapText="1"/>
    </xf>
    <xf numFmtId="0" fontId="88" fillId="29" borderId="3" xfId="0" applyFont="1" applyFill="1" applyBorder="1" applyAlignment="1">
      <alignment horizontal="center" vertical="center"/>
    </xf>
    <xf numFmtId="0" fontId="88" fillId="29" borderId="3" xfId="246" applyFont="1" applyFill="1" applyBorder="1" applyAlignment="1">
      <alignment horizontal="center" vertical="center"/>
    </xf>
    <xf numFmtId="0" fontId="87" fillId="29" borderId="19" xfId="0" applyFont="1" applyFill="1" applyBorder="1" applyAlignment="1" applyProtection="1">
      <alignment horizontal="left" vertical="center" wrapText="1"/>
      <protection locked="0"/>
    </xf>
    <xf numFmtId="0" fontId="88" fillId="29" borderId="3" xfId="0" quotePrefix="1" applyFont="1" applyFill="1" applyBorder="1" applyAlignment="1">
      <alignment horizontal="center" vertical="center"/>
    </xf>
    <xf numFmtId="0" fontId="88" fillId="29" borderId="3" xfId="0" applyFont="1" applyFill="1" applyBorder="1" applyAlignment="1" applyProtection="1">
      <alignment horizontal="left" vertical="center" wrapText="1"/>
      <protection locked="0"/>
    </xf>
    <xf numFmtId="0" fontId="88" fillId="29" borderId="14" xfId="0" quotePrefix="1" applyFont="1" applyFill="1" applyBorder="1" applyAlignment="1">
      <alignment horizontal="center" vertical="center"/>
    </xf>
    <xf numFmtId="0" fontId="88" fillId="29" borderId="3" xfId="0" quotePrefix="1" applyNumberFormat="1" applyFont="1" applyFill="1" applyBorder="1" applyAlignment="1">
      <alignment horizontal="center" vertical="center"/>
    </xf>
    <xf numFmtId="49" fontId="88" fillId="29" borderId="3" xfId="0" applyNumberFormat="1" applyFont="1" applyFill="1" applyBorder="1" applyAlignment="1">
      <alignment horizontal="center" vertical="center"/>
    </xf>
    <xf numFmtId="178" fontId="91" fillId="29" borderId="3" xfId="0" applyNumberFormat="1" applyFont="1" applyFill="1" applyBorder="1" applyAlignment="1">
      <alignment horizontal="center" vertical="center" wrapText="1"/>
    </xf>
    <xf numFmtId="0" fontId="10" fillId="22" borderId="3" xfId="0" applyFont="1" applyFill="1" applyBorder="1" applyAlignment="1">
      <alignment horizontal="center" vertical="center" wrapText="1"/>
    </xf>
    <xf numFmtId="178" fontId="10" fillId="29" borderId="3" xfId="0" applyNumberFormat="1" applyFont="1" applyFill="1" applyBorder="1" applyAlignment="1">
      <alignment horizontal="center" vertical="center" wrapText="1"/>
    </xf>
    <xf numFmtId="0" fontId="91" fillId="29" borderId="3" xfId="0" applyFont="1" applyFill="1" applyBorder="1" applyAlignment="1">
      <alignment horizontal="left" vertical="center"/>
    </xf>
    <xf numFmtId="0" fontId="10" fillId="22" borderId="3" xfId="0" applyFont="1" applyFill="1" applyBorder="1" applyAlignment="1">
      <alignment horizontal="center" vertical="center"/>
    </xf>
    <xf numFmtId="0" fontId="10" fillId="29" borderId="3" xfId="0" applyFont="1" applyFill="1" applyBorder="1" applyAlignment="1">
      <alignment horizontal="left" vertical="center" wrapText="1"/>
    </xf>
    <xf numFmtId="0" fontId="5" fillId="29" borderId="3" xfId="0" applyFont="1" applyFill="1" applyBorder="1" applyAlignment="1">
      <alignment horizontal="left" vertical="center" wrapText="1"/>
    </xf>
    <xf numFmtId="0" fontId="6" fillId="29" borderId="3" xfId="0" quotePrefix="1" applyNumberFormat="1" applyFont="1" applyFill="1" applyBorder="1" applyAlignment="1">
      <alignment horizontal="center" vertical="center"/>
    </xf>
    <xf numFmtId="0" fontId="6" fillId="29" borderId="3" xfId="0" applyNumberFormat="1" applyFont="1" applyFill="1" applyBorder="1" applyAlignment="1">
      <alignment horizontal="center" vertical="center"/>
    </xf>
    <xf numFmtId="173" fontId="88" fillId="29" borderId="19" xfId="0" applyNumberFormat="1" applyFont="1" applyFill="1" applyBorder="1" applyAlignment="1">
      <alignment horizontal="center" vertical="center" wrapText="1"/>
    </xf>
    <xf numFmtId="173" fontId="87" fillId="29" borderId="3" xfId="0" applyNumberFormat="1" applyFont="1" applyFill="1" applyBorder="1" applyAlignment="1">
      <alignment horizontal="center" vertical="center" wrapText="1"/>
    </xf>
    <xf numFmtId="179" fontId="80" fillId="29" borderId="19" xfId="0" applyNumberFormat="1" applyFont="1" applyFill="1" applyBorder="1" applyAlignment="1">
      <alignment horizontal="right" vertical="center" wrapText="1"/>
    </xf>
    <xf numFmtId="179" fontId="74" fillId="29" borderId="19" xfId="0" applyNumberFormat="1" applyFont="1" applyFill="1" applyBorder="1" applyAlignment="1">
      <alignment horizontal="right" vertical="center" wrapText="1"/>
    </xf>
    <xf numFmtId="173" fontId="80" fillId="29" borderId="19" xfId="0" applyNumberFormat="1" applyFont="1" applyFill="1" applyBorder="1" applyAlignment="1">
      <alignment horizontal="center" vertical="center" wrapText="1"/>
    </xf>
    <xf numFmtId="179" fontId="94" fillId="29" borderId="3" xfId="0" applyNumberFormat="1" applyFont="1" applyFill="1" applyBorder="1" applyAlignment="1">
      <alignment horizontal="center" vertical="center" wrapText="1"/>
    </xf>
    <xf numFmtId="179" fontId="73" fillId="29" borderId="3" xfId="0" applyNumberFormat="1" applyFont="1" applyFill="1" applyBorder="1" applyAlignment="1">
      <alignment horizontal="center" vertical="center" wrapText="1"/>
    </xf>
    <xf numFmtId="178" fontId="95" fillId="29" borderId="3" xfId="0" applyNumberFormat="1" applyFont="1" applyFill="1" applyBorder="1" applyAlignment="1">
      <alignment horizontal="center" vertical="center" wrapText="1"/>
    </xf>
    <xf numFmtId="178" fontId="94" fillId="29" borderId="3" xfId="0" applyNumberFormat="1" applyFont="1" applyFill="1" applyBorder="1" applyAlignment="1">
      <alignment horizontal="center" vertical="center" wrapText="1"/>
    </xf>
    <xf numFmtId="0" fontId="91" fillId="29" borderId="3" xfId="0" quotePrefix="1" applyFont="1" applyFill="1" applyBorder="1" applyAlignment="1">
      <alignment horizontal="center" vertical="center"/>
    </xf>
    <xf numFmtId="179" fontId="80" fillId="29" borderId="3" xfId="0" applyNumberFormat="1" applyFont="1" applyFill="1" applyBorder="1" applyAlignment="1">
      <alignment horizontal="right" vertical="center" wrapText="1"/>
    </xf>
    <xf numFmtId="179" fontId="74" fillId="29" borderId="3" xfId="0" applyNumberFormat="1" applyFont="1" applyFill="1" applyBorder="1" applyAlignment="1">
      <alignment horizontal="right" vertical="center" wrapText="1"/>
    </xf>
    <xf numFmtId="177" fontId="5" fillId="0" borderId="0" xfId="0" applyNumberFormat="1" applyFont="1" applyFill="1" applyBorder="1" applyAlignment="1">
      <alignment vertical="center"/>
    </xf>
    <xf numFmtId="0" fontId="6" fillId="29" borderId="0" xfId="0" applyFont="1" applyFill="1" applyBorder="1" applyAlignment="1">
      <alignment horizontal="center" vertical="center" wrapText="1"/>
    </xf>
    <xf numFmtId="0" fontId="91" fillId="29" borderId="3" xfId="0" applyFont="1" applyFill="1" applyBorder="1" applyAlignment="1">
      <alignment horizontal="center" vertical="center" wrapText="1"/>
    </xf>
    <xf numFmtId="0" fontId="10" fillId="29" borderId="3" xfId="0" quotePrefix="1" applyFont="1" applyFill="1" applyBorder="1" applyAlignment="1">
      <alignment horizontal="center" vertical="center"/>
    </xf>
    <xf numFmtId="0" fontId="6" fillId="29" borderId="14" xfId="0" applyFont="1" applyFill="1" applyBorder="1" applyAlignment="1">
      <alignment horizontal="center" vertical="center"/>
    </xf>
    <xf numFmtId="0" fontId="6" fillId="29" borderId="14" xfId="0" applyFont="1" applyFill="1" applyBorder="1" applyAlignment="1">
      <alignment horizontal="center" vertical="center" wrapText="1"/>
    </xf>
    <xf numFmtId="0" fontId="6" fillId="29" borderId="14" xfId="0" applyFont="1" applyFill="1" applyBorder="1" applyAlignment="1">
      <alignment horizontal="center" vertical="center" wrapText="1" shrinkToFit="1"/>
    </xf>
    <xf numFmtId="0" fontId="91" fillId="29" borderId="3" xfId="0" applyFont="1" applyFill="1" applyBorder="1" applyAlignment="1">
      <alignment horizontal="left" vertical="center" wrapText="1"/>
    </xf>
    <xf numFmtId="170" fontId="6" fillId="29" borderId="0" xfId="0" applyNumberFormat="1" applyFont="1" applyFill="1" applyBorder="1" applyAlignment="1">
      <alignment horizontal="right" vertical="center" wrapText="1"/>
    </xf>
    <xf numFmtId="0" fontId="5" fillId="29" borderId="0" xfId="0" applyFont="1" applyFill="1" applyBorder="1" applyAlignment="1">
      <alignment horizontal="center" vertical="center" wrapText="1"/>
    </xf>
    <xf numFmtId="170" fontId="6" fillId="29" borderId="0" xfId="0" applyNumberFormat="1" applyFont="1" applyFill="1" applyBorder="1" applyAlignment="1">
      <alignment horizontal="center" vertical="center" wrapText="1"/>
    </xf>
    <xf numFmtId="0" fontId="6" fillId="29" borderId="0" xfId="0" applyFont="1" applyFill="1" applyBorder="1" applyAlignment="1">
      <alignment horizontal="center" vertical="center"/>
    </xf>
    <xf numFmtId="0" fontId="6" fillId="29" borderId="0" xfId="0" applyFont="1" applyFill="1" applyBorder="1" applyAlignment="1">
      <alignment vertical="center"/>
    </xf>
    <xf numFmtId="0" fontId="6" fillId="29" borderId="3" xfId="0" applyFont="1" applyFill="1" applyBorder="1" applyAlignment="1">
      <alignment horizontal="center" vertical="center" wrapText="1"/>
    </xf>
    <xf numFmtId="0" fontId="80" fillId="29" borderId="14" xfId="0" applyFont="1" applyFill="1" applyBorder="1" applyAlignment="1">
      <alignment horizontal="center" vertical="center" wrapText="1"/>
    </xf>
    <xf numFmtId="0" fontId="6" fillId="29" borderId="0" xfId="0" applyFont="1" applyFill="1" applyBorder="1" applyAlignment="1">
      <alignment horizontal="left" vertical="center"/>
    </xf>
    <xf numFmtId="0" fontId="6" fillId="29" borderId="0" xfId="0" applyFont="1" applyFill="1" applyAlignment="1">
      <alignment horizontal="center" vertical="center"/>
    </xf>
    <xf numFmtId="0" fontId="80" fillId="29" borderId="3" xfId="0" applyFont="1" applyFill="1" applyBorder="1" applyAlignment="1">
      <alignment horizontal="center" vertical="center" wrapText="1"/>
    </xf>
    <xf numFmtId="0" fontId="80" fillId="29" borderId="3" xfId="0" applyFont="1" applyFill="1" applyBorder="1" applyAlignment="1">
      <alignment horizontal="center" vertical="center"/>
    </xf>
    <xf numFmtId="0" fontId="6" fillId="29" borderId="0" xfId="0" applyFont="1" applyFill="1" applyBorder="1" applyAlignment="1">
      <alignment horizontal="center" vertical="center"/>
    </xf>
    <xf numFmtId="0" fontId="6" fillId="29" borderId="0" xfId="0" applyFont="1" applyFill="1" applyBorder="1" applyAlignment="1">
      <alignment vertical="center"/>
    </xf>
    <xf numFmtId="0" fontId="6" fillId="29" borderId="0" xfId="0" applyFont="1" applyFill="1" applyAlignment="1">
      <alignment horizontal="center" vertical="center"/>
    </xf>
    <xf numFmtId="0" fontId="80" fillId="29" borderId="3" xfId="0" applyFont="1" applyFill="1" applyBorder="1" applyAlignment="1">
      <alignment horizontal="center" vertical="center" wrapText="1"/>
    </xf>
    <xf numFmtId="0" fontId="80" fillId="29" borderId="3" xfId="0" applyFont="1" applyFill="1" applyBorder="1" applyAlignment="1">
      <alignment horizontal="center" vertical="center"/>
    </xf>
    <xf numFmtId="0" fontId="6" fillId="29" borderId="0" xfId="0" applyFont="1" applyFill="1" applyBorder="1" applyAlignment="1">
      <alignment horizontal="center" vertical="center"/>
    </xf>
    <xf numFmtId="170" fontId="80" fillId="29" borderId="0" xfId="0" applyNumberFormat="1" applyFont="1" applyFill="1" applyBorder="1" applyAlignment="1">
      <alignment horizontal="center" vertical="center" wrapText="1"/>
    </xf>
    <xf numFmtId="0" fontId="5" fillId="29" borderId="0" xfId="0" applyFont="1" applyFill="1" applyBorder="1" applyAlignment="1">
      <alignment horizontal="center" vertical="center"/>
    </xf>
    <xf numFmtId="177" fontId="74" fillId="29" borderId="3" xfId="0" applyNumberFormat="1" applyFont="1" applyFill="1" applyBorder="1" applyAlignment="1">
      <alignment horizontal="center" vertical="center" wrapText="1"/>
    </xf>
    <xf numFmtId="0" fontId="6" fillId="29" borderId="3" xfId="0" applyFont="1" applyFill="1" applyBorder="1" applyAlignment="1">
      <alignment horizontal="center" vertical="center" wrapText="1"/>
    </xf>
    <xf numFmtId="3" fontId="80" fillId="29" borderId="3" xfId="0" applyNumberFormat="1" applyFont="1" applyFill="1" applyBorder="1" applyAlignment="1">
      <alignment horizontal="center" vertical="center" wrapText="1"/>
    </xf>
    <xf numFmtId="0" fontId="80" fillId="29" borderId="13" xfId="0" applyFont="1" applyFill="1" applyBorder="1" applyAlignment="1">
      <alignment horizontal="center" vertical="center"/>
    </xf>
    <xf numFmtId="3" fontId="80" fillId="29" borderId="3" xfId="0" applyNumberFormat="1" applyFont="1" applyFill="1" applyBorder="1" applyAlignment="1">
      <alignment horizontal="center" vertical="center" wrapText="1" shrinkToFit="1"/>
    </xf>
    <xf numFmtId="0" fontId="80" fillId="29" borderId="3" xfId="0" applyFont="1" applyFill="1" applyBorder="1" applyAlignment="1">
      <alignment horizontal="center" vertical="center" wrapText="1" shrinkToFit="1"/>
    </xf>
    <xf numFmtId="0" fontId="80" fillId="29" borderId="0" xfId="0" applyFont="1" applyFill="1" applyAlignment="1">
      <alignment horizontal="right" vertical="center"/>
    </xf>
    <xf numFmtId="0" fontId="80" fillId="29" borderId="15" xfId="0" applyFont="1" applyFill="1" applyBorder="1" applyAlignment="1">
      <alignment vertical="center"/>
    </xf>
    <xf numFmtId="0" fontId="6" fillId="29" borderId="0" xfId="0" applyFont="1" applyFill="1" applyAlignment="1">
      <alignment horizontal="left" vertical="center"/>
    </xf>
    <xf numFmtId="0" fontId="80" fillId="29" borderId="19" xfId="182" applyFont="1" applyFill="1" applyBorder="1" applyAlignment="1">
      <alignment horizontal="left" vertical="center" wrapText="1"/>
      <protection locked="0"/>
    </xf>
    <xf numFmtId="0" fontId="80" fillId="29" borderId="19" xfId="0" applyFont="1" applyFill="1" applyBorder="1" applyAlignment="1">
      <alignment horizontal="center" vertical="center" wrapText="1"/>
    </xf>
    <xf numFmtId="0" fontId="5" fillId="29" borderId="0" xfId="0" applyFont="1" applyFill="1" applyBorder="1" applyAlignment="1" applyProtection="1">
      <alignment horizontal="left" vertical="center"/>
      <protection locked="0"/>
    </xf>
    <xf numFmtId="0" fontId="6" fillId="29" borderId="0" xfId="0" applyFont="1" applyFill="1" applyBorder="1" applyAlignment="1">
      <alignment vertical="center" wrapText="1"/>
    </xf>
    <xf numFmtId="0" fontId="79" fillId="29" borderId="0" xfId="0" applyFont="1" applyFill="1" applyBorder="1" applyAlignment="1">
      <alignment horizontal="center" wrapText="1"/>
    </xf>
    <xf numFmtId="0" fontId="77" fillId="29" borderId="0" xfId="0" quotePrefix="1" applyFont="1" applyFill="1" applyBorder="1" applyAlignment="1">
      <alignment horizontal="center"/>
    </xf>
    <xf numFmtId="0" fontId="6" fillId="29" borderId="0" xfId="0" applyFont="1" applyFill="1" applyBorder="1" applyAlignment="1"/>
    <xf numFmtId="0" fontId="6" fillId="29" borderId="0" xfId="0" applyFont="1" applyFill="1" applyBorder="1" applyAlignment="1">
      <alignment horizontal="center" vertical="top"/>
    </xf>
    <xf numFmtId="0" fontId="6" fillId="29" borderId="0" xfId="0" applyFont="1" applyFill="1" applyBorder="1" applyAlignment="1">
      <alignment vertical="top"/>
    </xf>
    <xf numFmtId="0" fontId="6" fillId="29" borderId="0" xfId="0" applyFont="1" applyFill="1" applyAlignment="1">
      <alignment horizontal="center" vertical="top"/>
    </xf>
    <xf numFmtId="0" fontId="6" fillId="29" borderId="0" xfId="0" applyFont="1" applyFill="1" applyAlignment="1">
      <alignment vertical="top"/>
    </xf>
    <xf numFmtId="0" fontId="88" fillId="29" borderId="0" xfId="0" applyFont="1" applyFill="1" applyBorder="1" applyAlignment="1" applyProtection="1">
      <alignment horizontal="left" vertical="center" wrapText="1"/>
      <protection locked="0"/>
    </xf>
    <xf numFmtId="0" fontId="88" fillId="29" borderId="0" xfId="0" quotePrefix="1" applyFont="1" applyFill="1" applyBorder="1" applyAlignment="1">
      <alignment horizontal="center" vertical="center"/>
    </xf>
    <xf numFmtId="173" fontId="88" fillId="29" borderId="0" xfId="0" applyNumberFormat="1" applyFont="1" applyFill="1" applyBorder="1" applyAlignment="1">
      <alignment horizontal="center" vertical="center" wrapText="1"/>
    </xf>
    <xf numFmtId="173" fontId="80" fillId="29" borderId="0" xfId="0" applyNumberFormat="1" applyFont="1" applyFill="1" applyBorder="1" applyAlignment="1">
      <alignment horizontal="center" vertical="center" wrapText="1"/>
    </xf>
    <xf numFmtId="179" fontId="80" fillId="29" borderId="0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/>
    <xf numFmtId="0" fontId="6" fillId="0" borderId="0" xfId="0" applyFont="1" applyFill="1" applyAlignment="1">
      <alignment vertical="top"/>
    </xf>
    <xf numFmtId="0" fontId="12" fillId="29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97" fillId="29" borderId="0" xfId="0" applyFont="1" applyFill="1" applyBorder="1" applyAlignment="1">
      <alignment horizontal="center" wrapText="1"/>
    </xf>
    <xf numFmtId="0" fontId="10" fillId="29" borderId="0" xfId="0" quotePrefix="1" applyFont="1" applyFill="1" applyBorder="1" applyAlignment="1">
      <alignment horizontal="center"/>
    </xf>
    <xf numFmtId="0" fontId="10" fillId="29" borderId="0" xfId="0" applyFont="1" applyFill="1" applyBorder="1" applyAlignment="1"/>
    <xf numFmtId="0" fontId="10" fillId="0" borderId="0" xfId="0" applyFont="1" applyFill="1" applyBorder="1" applyAlignment="1"/>
    <xf numFmtId="0" fontId="12" fillId="29" borderId="0" xfId="0" applyFont="1" applyFill="1" applyBorder="1" applyAlignment="1">
      <alignment horizontal="center" vertical="center"/>
    </xf>
    <xf numFmtId="0" fontId="12" fillId="29" borderId="0" xfId="0" applyFont="1" applyFill="1" applyAlignment="1">
      <alignment vertical="center"/>
    </xf>
    <xf numFmtId="0" fontId="78" fillId="29" borderId="0" xfId="0" applyFont="1" applyFill="1" applyBorder="1" applyAlignment="1">
      <alignment horizontal="center" wrapText="1"/>
    </xf>
    <xf numFmtId="0" fontId="6" fillId="29" borderId="0" xfId="0" quotePrefix="1" applyFont="1" applyFill="1" applyBorder="1" applyAlignment="1">
      <alignment horizontal="center"/>
    </xf>
    <xf numFmtId="170" fontId="6" fillId="29" borderId="0" xfId="0" quotePrefix="1" applyNumberFormat="1" applyFont="1" applyFill="1" applyBorder="1" applyAlignment="1">
      <alignment wrapText="1"/>
    </xf>
    <xf numFmtId="0" fontId="10" fillId="29" borderId="0" xfId="0" applyFont="1" applyFill="1" applyBorder="1" applyAlignment="1">
      <alignment vertical="top"/>
    </xf>
    <xf numFmtId="0" fontId="10" fillId="29" borderId="0" xfId="0" applyFont="1" applyFill="1" applyAlignment="1">
      <alignment vertical="top"/>
    </xf>
    <xf numFmtId="0" fontId="74" fillId="29" borderId="0" xfId="0" applyFont="1" applyFill="1" applyAlignment="1">
      <alignment horizontal="right" vertical="center"/>
    </xf>
    <xf numFmtId="0" fontId="5" fillId="29" borderId="0" xfId="0" applyFont="1" applyFill="1" applyAlignment="1">
      <alignment vertical="center"/>
    </xf>
    <xf numFmtId="170" fontId="6" fillId="29" borderId="0" xfId="0" applyNumberFormat="1" applyFont="1" applyFill="1" applyBorder="1" applyAlignment="1">
      <alignment wrapText="1"/>
    </xf>
    <xf numFmtId="0" fontId="10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vertical="top"/>
    </xf>
    <xf numFmtId="0" fontId="10" fillId="0" borderId="0" xfId="0" applyFont="1" applyFill="1" applyAlignment="1">
      <alignment vertical="top"/>
    </xf>
    <xf numFmtId="0" fontId="5" fillId="29" borderId="0" xfId="0" applyFont="1" applyFill="1" applyBorder="1" applyAlignment="1">
      <alignment horizontal="left" vertical="center" wrapText="1"/>
    </xf>
    <xf numFmtId="0" fontId="5" fillId="29" borderId="13" xfId="0" applyFont="1" applyFill="1" applyBorder="1" applyAlignment="1">
      <alignment horizontal="left" vertical="center" wrapText="1"/>
    </xf>
    <xf numFmtId="0" fontId="6" fillId="29" borderId="13" xfId="0" applyFont="1" applyFill="1" applyBorder="1" applyAlignment="1">
      <alignment horizontal="right" vertical="center" wrapText="1"/>
    </xf>
    <xf numFmtId="0" fontId="5" fillId="29" borderId="0" xfId="0" applyFont="1" applyFill="1" applyBorder="1" applyAlignment="1">
      <alignment horizontal="left" vertical="top"/>
    </xf>
    <xf numFmtId="0" fontId="5" fillId="29" borderId="3" xfId="0" quotePrefix="1" applyNumberFormat="1" applyFont="1" applyFill="1" applyBorder="1" applyAlignment="1">
      <alignment horizontal="center" vertical="center"/>
    </xf>
    <xf numFmtId="0" fontId="99" fillId="0" borderId="0" xfId="0" applyFont="1" applyAlignment="1">
      <alignment vertical="top"/>
    </xf>
    <xf numFmtId="0" fontId="10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vertical="top"/>
    </xf>
    <xf numFmtId="3" fontId="80" fillId="29" borderId="3" xfId="0" applyNumberFormat="1" applyFont="1" applyFill="1" applyBorder="1" applyAlignment="1">
      <alignment horizontal="center" vertical="center" wrapText="1"/>
    </xf>
    <xf numFmtId="0" fontId="80" fillId="29" borderId="17" xfId="0" applyFont="1" applyFill="1" applyBorder="1" applyAlignment="1">
      <alignment vertical="center"/>
    </xf>
    <xf numFmtId="0" fontId="6" fillId="29" borderId="18" xfId="0" applyFont="1" applyFill="1" applyBorder="1" applyAlignment="1">
      <alignment horizontal="center" vertical="center"/>
    </xf>
    <xf numFmtId="0" fontId="6" fillId="29" borderId="17" xfId="0" applyFont="1" applyFill="1" applyBorder="1" applyAlignment="1">
      <alignment horizontal="center" vertical="center"/>
    </xf>
    <xf numFmtId="0" fontId="80" fillId="29" borderId="36" xfId="0" applyFont="1" applyFill="1" applyBorder="1" applyAlignment="1">
      <alignment vertical="center"/>
    </xf>
    <xf numFmtId="0" fontId="80" fillId="29" borderId="16" xfId="0" applyFont="1" applyFill="1" applyBorder="1" applyAlignment="1">
      <alignment vertical="center"/>
    </xf>
    <xf numFmtId="0" fontId="80" fillId="29" borderId="3" xfId="0" applyFont="1" applyFill="1" applyBorder="1" applyAlignment="1">
      <alignment horizontal="left" vertical="center"/>
    </xf>
    <xf numFmtId="0" fontId="80" fillId="29" borderId="16" xfId="0" applyFont="1" applyFill="1" applyBorder="1" applyAlignment="1">
      <alignment horizontal="right" vertical="center"/>
    </xf>
    <xf numFmtId="0" fontId="80" fillId="29" borderId="17" xfId="0" applyFont="1" applyFill="1" applyBorder="1" applyAlignment="1">
      <alignment horizontal="right" vertical="center"/>
    </xf>
    <xf numFmtId="0" fontId="80" fillId="29" borderId="3" xfId="0" applyFont="1" applyFill="1" applyBorder="1" applyAlignment="1">
      <alignment vertical="center"/>
    </xf>
    <xf numFmtId="0" fontId="80" fillId="29" borderId="37" xfId="0" applyFont="1" applyFill="1" applyBorder="1" applyAlignment="1">
      <alignment horizontal="right" vertical="center"/>
    </xf>
    <xf numFmtId="0" fontId="80" fillId="29" borderId="37" xfId="0" applyFont="1" applyFill="1" applyBorder="1" applyAlignment="1">
      <alignment vertical="center"/>
    </xf>
    <xf numFmtId="169" fontId="74" fillId="29" borderId="3" xfId="0" applyNumberFormat="1" applyFont="1" applyFill="1" applyBorder="1" applyAlignment="1">
      <alignment horizontal="right" vertical="center"/>
    </xf>
    <xf numFmtId="0" fontId="80" fillId="0" borderId="3" xfId="0" applyFont="1" applyFill="1" applyBorder="1" applyAlignment="1">
      <alignment horizontal="left" vertical="center" wrapText="1"/>
    </xf>
    <xf numFmtId="0" fontId="80" fillId="0" borderId="3" xfId="0" quotePrefix="1" applyFont="1" applyFill="1" applyBorder="1" applyAlignment="1">
      <alignment horizontal="center" vertical="center"/>
    </xf>
    <xf numFmtId="173" fontId="80" fillId="0" borderId="3" xfId="0" applyNumberFormat="1" applyFont="1" applyFill="1" applyBorder="1" applyAlignment="1">
      <alignment horizontal="center" vertical="center" wrapText="1"/>
    </xf>
    <xf numFmtId="49" fontId="80" fillId="0" borderId="3" xfId="0" quotePrefix="1" applyNumberFormat="1" applyFont="1" applyFill="1" applyBorder="1" applyAlignment="1">
      <alignment horizontal="left" vertical="center" wrapText="1"/>
    </xf>
    <xf numFmtId="49" fontId="80" fillId="0" borderId="3" xfId="0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95" fillId="22" borderId="3" xfId="0" applyFont="1" applyFill="1" applyBorder="1" applyAlignment="1">
      <alignment horizontal="left" vertical="center" wrapText="1"/>
    </xf>
    <xf numFmtId="0" fontId="94" fillId="22" borderId="3" xfId="0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vertical="center"/>
    </xf>
    <xf numFmtId="0" fontId="96" fillId="22" borderId="3" xfId="0" applyFont="1" applyFill="1" applyBorder="1" applyAlignment="1">
      <alignment horizontal="center" vertical="center" wrapText="1"/>
    </xf>
    <xf numFmtId="179" fontId="96" fillId="29" borderId="3" xfId="0" applyNumberFormat="1" applyFont="1" applyFill="1" applyBorder="1" applyAlignment="1">
      <alignment horizontal="center" vertical="center" wrapText="1"/>
    </xf>
    <xf numFmtId="0" fontId="96" fillId="0" borderId="3" xfId="0" applyFont="1" applyBorder="1" applyAlignment="1">
      <alignment horizontal="left" vertical="center" wrapText="1"/>
    </xf>
    <xf numFmtId="0" fontId="100" fillId="0" borderId="0" xfId="0" applyFont="1" applyFill="1" applyBorder="1" applyAlignment="1">
      <alignment vertical="center"/>
    </xf>
    <xf numFmtId="0" fontId="101" fillId="29" borderId="0" xfId="0" applyFont="1" applyFill="1" applyBorder="1" applyAlignment="1">
      <alignment horizontal="center" vertical="center" wrapText="1"/>
    </xf>
    <xf numFmtId="0" fontId="73" fillId="29" borderId="0" xfId="0" quotePrefix="1" applyFont="1" applyFill="1" applyBorder="1" applyAlignment="1">
      <alignment horizontal="center" vertical="center"/>
    </xf>
    <xf numFmtId="170" fontId="73" fillId="29" borderId="0" xfId="0" applyNumberFormat="1" applyFont="1" applyFill="1" applyBorder="1" applyAlignment="1">
      <alignment horizontal="center" vertical="center" wrapText="1"/>
    </xf>
    <xf numFmtId="170" fontId="73" fillId="29" borderId="0" xfId="0" applyNumberFormat="1" applyFont="1" applyFill="1" applyBorder="1" applyAlignment="1">
      <alignment vertical="center" wrapText="1"/>
    </xf>
    <xf numFmtId="0" fontId="73" fillId="29" borderId="0" xfId="0" applyFont="1" applyFill="1" applyBorder="1" applyAlignment="1">
      <alignment horizontal="center" vertical="center"/>
    </xf>
    <xf numFmtId="0" fontId="73" fillId="29" borderId="0" xfId="0" applyFont="1" applyFill="1" applyBorder="1" applyAlignment="1">
      <alignment vertical="center"/>
    </xf>
    <xf numFmtId="0" fontId="96" fillId="22" borderId="0" xfId="0" applyFont="1" applyFill="1" applyBorder="1" applyAlignment="1">
      <alignment horizontal="left" vertical="center" wrapText="1"/>
    </xf>
    <xf numFmtId="0" fontId="96" fillId="22" borderId="0" xfId="0" applyFont="1" applyFill="1" applyBorder="1" applyAlignment="1">
      <alignment horizontal="center" vertical="center" wrapText="1"/>
    </xf>
    <xf numFmtId="179" fontId="96" fillId="29" borderId="0" xfId="0" applyNumberFormat="1" applyFont="1" applyFill="1" applyBorder="1" applyAlignment="1">
      <alignment horizontal="center" vertical="center" wrapText="1"/>
    </xf>
    <xf numFmtId="179" fontId="94" fillId="29" borderId="0" xfId="0" applyNumberFormat="1" applyFont="1" applyFill="1" applyBorder="1" applyAlignment="1">
      <alignment horizontal="center" vertical="center" wrapText="1"/>
    </xf>
    <xf numFmtId="179" fontId="74" fillId="29" borderId="3" xfId="0" applyNumberFormat="1" applyFont="1" applyFill="1" applyBorder="1" applyAlignment="1">
      <alignment horizontal="center" vertical="center" wrapText="1"/>
    </xf>
    <xf numFmtId="179" fontId="74" fillId="0" borderId="3" xfId="0" applyNumberFormat="1" applyFont="1" applyFill="1" applyBorder="1" applyAlignment="1">
      <alignment vertical="center" wrapText="1"/>
    </xf>
    <xf numFmtId="0" fontId="9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79" fontId="5" fillId="0" borderId="3" xfId="0" applyNumberFormat="1" applyFont="1" applyFill="1" applyBorder="1" applyAlignment="1">
      <alignment horizontal="center" vertical="center" wrapText="1"/>
    </xf>
    <xf numFmtId="0" fontId="10" fillId="29" borderId="0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center" wrapText="1"/>
    </xf>
    <xf numFmtId="0" fontId="6" fillId="29" borderId="3" xfId="0" applyFont="1" applyFill="1" applyBorder="1" applyAlignment="1">
      <alignment horizontal="center" vertical="center" wrapText="1"/>
    </xf>
    <xf numFmtId="0" fontId="6" fillId="29" borderId="0" xfId="0" applyFont="1" applyFill="1" applyAlignment="1">
      <alignment vertical="center"/>
    </xf>
    <xf numFmtId="49" fontId="80" fillId="0" borderId="3" xfId="0" applyNumberFormat="1" applyFont="1" applyFill="1" applyBorder="1" applyAlignment="1">
      <alignment horizontal="left" vertical="center" wrapText="1"/>
    </xf>
    <xf numFmtId="3" fontId="80" fillId="29" borderId="3" xfId="0" applyNumberFormat="1" applyFont="1" applyFill="1" applyBorder="1" applyAlignment="1">
      <alignment horizontal="center" vertical="center" wrapText="1" shrinkToFit="1"/>
    </xf>
    <xf numFmtId="0" fontId="74" fillId="0" borderId="19" xfId="0" quotePrefix="1" applyFont="1" applyFill="1" applyBorder="1" applyAlignment="1">
      <alignment horizontal="center" vertical="center"/>
    </xf>
    <xf numFmtId="179" fontId="87" fillId="0" borderId="3" xfId="0" applyNumberFormat="1" applyFont="1" applyFill="1" applyBorder="1" applyAlignment="1">
      <alignment horizontal="center" vertical="center" wrapText="1"/>
    </xf>
    <xf numFmtId="173" fontId="74" fillId="0" borderId="3" xfId="0" applyNumberFormat="1" applyFont="1" applyFill="1" applyBorder="1" applyAlignment="1">
      <alignment horizontal="center" vertical="center" wrapText="1"/>
    </xf>
    <xf numFmtId="179" fontId="88" fillId="0" borderId="3" xfId="0" applyNumberFormat="1" applyFont="1" applyFill="1" applyBorder="1" applyAlignment="1">
      <alignment horizontal="center" vertical="center" wrapText="1"/>
    </xf>
    <xf numFmtId="0" fontId="87" fillId="29" borderId="3" xfId="0" applyFont="1" applyFill="1" applyBorder="1" applyAlignment="1">
      <alignment horizontal="center" vertical="center" wrapText="1"/>
    </xf>
    <xf numFmtId="0" fontId="87" fillId="29" borderId="38" xfId="0" applyFont="1" applyFill="1" applyBorder="1" applyAlignment="1" applyProtection="1">
      <alignment horizontal="left" vertical="center" wrapText="1"/>
      <protection locked="0"/>
    </xf>
    <xf numFmtId="0" fontId="88" fillId="29" borderId="41" xfId="0" applyFont="1" applyFill="1" applyBorder="1" applyAlignment="1" applyProtection="1">
      <alignment horizontal="left" vertical="center" wrapText="1"/>
      <protection locked="0"/>
    </xf>
    <xf numFmtId="0" fontId="87" fillId="29" borderId="41" xfId="0" applyFont="1" applyFill="1" applyBorder="1" applyAlignment="1" applyProtection="1">
      <alignment horizontal="left" vertical="center" wrapText="1"/>
      <protection locked="0"/>
    </xf>
    <xf numFmtId="0" fontId="88" fillId="29" borderId="42" xfId="0" applyFont="1" applyFill="1" applyBorder="1" applyAlignment="1" applyProtection="1">
      <alignment horizontal="left" vertical="center" wrapText="1"/>
      <protection locked="0"/>
    </xf>
    <xf numFmtId="0" fontId="88" fillId="29" borderId="43" xfId="0" quotePrefix="1" applyFont="1" applyFill="1" applyBorder="1" applyAlignment="1">
      <alignment horizontal="center" vertical="center"/>
    </xf>
    <xf numFmtId="0" fontId="87" fillId="29" borderId="39" xfId="0" quotePrefix="1" applyNumberFormat="1" applyFont="1" applyFill="1" applyBorder="1" applyAlignment="1">
      <alignment horizontal="center" vertical="center"/>
    </xf>
    <xf numFmtId="0" fontId="74" fillId="29" borderId="3" xfId="0" applyFont="1" applyFill="1" applyBorder="1" applyAlignment="1" applyProtection="1">
      <alignment horizontal="left" vertical="center" wrapText="1"/>
      <protection locked="0"/>
    </xf>
    <xf numFmtId="0" fontId="80" fillId="29" borderId="14" xfId="0" quotePrefix="1" applyFont="1" applyFill="1" applyBorder="1" applyAlignment="1">
      <alignment horizontal="center" vertical="center"/>
    </xf>
    <xf numFmtId="0" fontId="80" fillId="29" borderId="3" xfId="0" applyFont="1" applyFill="1" applyBorder="1" applyAlignment="1" applyProtection="1">
      <alignment horizontal="left" vertical="center" wrapText="1"/>
      <protection locked="0"/>
    </xf>
    <xf numFmtId="0" fontId="74" fillId="29" borderId="19" xfId="0" applyFont="1" applyFill="1" applyBorder="1" applyAlignment="1" applyProtection="1">
      <alignment horizontal="left" vertical="center" wrapText="1"/>
      <protection locked="0"/>
    </xf>
    <xf numFmtId="0" fontId="80" fillId="29" borderId="3" xfId="0" quotePrefix="1" applyNumberFormat="1" applyFont="1" applyFill="1" applyBorder="1" applyAlignment="1">
      <alignment horizontal="center" vertical="center"/>
    </xf>
    <xf numFmtId="0" fontId="80" fillId="29" borderId="19" xfId="0" quotePrefix="1" applyNumberFormat="1" applyFont="1" applyFill="1" applyBorder="1" applyAlignment="1">
      <alignment horizontal="center" vertical="center"/>
    </xf>
    <xf numFmtId="0" fontId="94" fillId="0" borderId="3" xfId="0" applyFont="1" applyBorder="1" applyAlignment="1">
      <alignment horizontal="left" vertical="center" wrapText="1"/>
    </xf>
    <xf numFmtId="0" fontId="102" fillId="0" borderId="0" xfId="0" applyFont="1" applyFill="1" applyBorder="1" applyAlignment="1">
      <alignment vertical="center"/>
    </xf>
    <xf numFmtId="0" fontId="84" fillId="0" borderId="0" xfId="0" applyFont="1" applyFill="1" applyBorder="1" applyAlignment="1">
      <alignment vertical="center"/>
    </xf>
    <xf numFmtId="0" fontId="94" fillId="22" borderId="3" xfId="0" applyFont="1" applyFill="1" applyBorder="1" applyAlignment="1">
      <alignment horizontal="left" vertical="center" wrapText="1"/>
    </xf>
    <xf numFmtId="0" fontId="95" fillId="22" borderId="3" xfId="0" applyFont="1" applyFill="1" applyBorder="1" applyAlignment="1">
      <alignment horizontal="center" vertical="center" wrapText="1"/>
    </xf>
    <xf numFmtId="179" fontId="95" fillId="29" borderId="3" xfId="0" applyNumberFormat="1" applyFont="1" applyFill="1" applyBorder="1" applyAlignment="1">
      <alignment horizontal="center" vertical="center" wrapText="1"/>
    </xf>
    <xf numFmtId="0" fontId="10" fillId="22" borderId="3" xfId="0" applyFont="1" applyFill="1" applyBorder="1" applyAlignment="1">
      <alignment horizontal="center" vertical="center" wrapText="1" shrinkToFit="1"/>
    </xf>
    <xf numFmtId="0" fontId="0" fillId="29" borderId="0" xfId="0" applyFont="1" applyFill="1"/>
    <xf numFmtId="179" fontId="100" fillId="29" borderId="3" xfId="0" applyNumberFormat="1" applyFont="1" applyFill="1" applyBorder="1" applyAlignment="1">
      <alignment horizontal="center" vertical="center" wrapText="1"/>
    </xf>
    <xf numFmtId="179" fontId="85" fillId="29" borderId="3" xfId="0" applyNumberFormat="1" applyFont="1" applyFill="1" applyBorder="1" applyAlignment="1">
      <alignment horizontal="center" vertical="center" wrapText="1"/>
    </xf>
    <xf numFmtId="178" fontId="80" fillId="29" borderId="19" xfId="0" applyNumberFormat="1" applyFont="1" applyFill="1" applyBorder="1" applyAlignment="1">
      <alignment horizontal="center" vertical="center" wrapText="1"/>
    </xf>
    <xf numFmtId="178" fontId="80" fillId="29" borderId="19" xfId="0" applyNumberFormat="1" applyFont="1" applyFill="1" applyBorder="1" applyAlignment="1">
      <alignment horizontal="right" vertical="center" wrapText="1"/>
    </xf>
    <xf numFmtId="178" fontId="87" fillId="29" borderId="3" xfId="0" applyNumberFormat="1" applyFont="1" applyFill="1" applyBorder="1" applyAlignment="1">
      <alignment horizontal="center" vertical="center" wrapText="1"/>
    </xf>
    <xf numFmtId="178" fontId="74" fillId="29" borderId="19" xfId="0" applyNumberFormat="1" applyFont="1" applyFill="1" applyBorder="1" applyAlignment="1">
      <alignment horizontal="right" vertical="center" wrapText="1"/>
    </xf>
    <xf numFmtId="178" fontId="88" fillId="29" borderId="3" xfId="0" applyNumberFormat="1" applyFont="1" applyFill="1" applyBorder="1" applyAlignment="1">
      <alignment horizontal="center" vertical="center" wrapText="1"/>
    </xf>
    <xf numFmtId="178" fontId="80" fillId="29" borderId="3" xfId="0" applyNumberFormat="1" applyFont="1" applyFill="1" applyBorder="1" applyAlignment="1">
      <alignment horizontal="center" vertical="center" wrapText="1"/>
    </xf>
    <xf numFmtId="178" fontId="88" fillId="29" borderId="19" xfId="0" applyNumberFormat="1" applyFont="1" applyFill="1" applyBorder="1" applyAlignment="1">
      <alignment horizontal="center" vertical="center" wrapText="1"/>
    </xf>
    <xf numFmtId="178" fontId="87" fillId="29" borderId="19" xfId="0" applyNumberFormat="1" applyFont="1" applyFill="1" applyBorder="1" applyAlignment="1">
      <alignment horizontal="center" vertical="center" wrapText="1"/>
    </xf>
    <xf numFmtId="178" fontId="87" fillId="29" borderId="39" xfId="0" applyNumberFormat="1" applyFont="1" applyFill="1" applyBorder="1" applyAlignment="1">
      <alignment horizontal="center" vertical="center" wrapText="1"/>
    </xf>
    <xf numFmtId="178" fontId="74" fillId="29" borderId="39" xfId="0" applyNumberFormat="1" applyFont="1" applyFill="1" applyBorder="1" applyAlignment="1">
      <alignment horizontal="center" vertical="center" wrapText="1"/>
    </xf>
    <xf numFmtId="178" fontId="74" fillId="29" borderId="40" xfId="0" applyNumberFormat="1" applyFont="1" applyFill="1" applyBorder="1" applyAlignment="1">
      <alignment horizontal="right" vertical="center" wrapText="1"/>
    </xf>
    <xf numFmtId="178" fontId="80" fillId="29" borderId="44" xfId="0" applyNumberFormat="1" applyFont="1" applyFill="1" applyBorder="1" applyAlignment="1">
      <alignment horizontal="right" vertical="center" wrapText="1"/>
    </xf>
    <xf numFmtId="178" fontId="88" fillId="0" borderId="3" xfId="0" applyNumberFormat="1" applyFont="1" applyFill="1" applyBorder="1" applyAlignment="1">
      <alignment horizontal="center" vertical="center" wrapText="1"/>
    </xf>
    <xf numFmtId="178" fontId="80" fillId="0" borderId="3" xfId="0" applyNumberFormat="1" applyFont="1" applyFill="1" applyBorder="1" applyAlignment="1">
      <alignment horizontal="center" vertical="center" wrapText="1"/>
    </xf>
    <xf numFmtId="178" fontId="80" fillId="0" borderId="44" xfId="0" applyNumberFormat="1" applyFont="1" applyFill="1" applyBorder="1" applyAlignment="1">
      <alignment horizontal="right" vertical="center" wrapText="1"/>
    </xf>
    <xf numFmtId="178" fontId="88" fillId="0" borderId="43" xfId="0" applyNumberFormat="1" applyFont="1" applyFill="1" applyBorder="1" applyAlignment="1">
      <alignment horizontal="center" vertical="center" wrapText="1"/>
    </xf>
    <xf numFmtId="178" fontId="74" fillId="29" borderId="19" xfId="0" applyNumberFormat="1" applyFont="1" applyFill="1" applyBorder="1" applyAlignment="1">
      <alignment horizontal="center" vertical="center" wrapText="1"/>
    </xf>
    <xf numFmtId="178" fontId="80" fillId="0" borderId="19" xfId="0" applyNumberFormat="1" applyFont="1" applyFill="1" applyBorder="1" applyAlignment="1">
      <alignment horizontal="center" vertical="center" wrapText="1"/>
    </xf>
    <xf numFmtId="178" fontId="74" fillId="0" borderId="19" xfId="0" applyNumberFormat="1" applyFont="1" applyFill="1" applyBorder="1" applyAlignment="1">
      <alignment horizontal="center" vertical="center" wrapText="1"/>
    </xf>
    <xf numFmtId="178" fontId="88" fillId="0" borderId="19" xfId="0" applyNumberFormat="1" applyFont="1" applyFill="1" applyBorder="1" applyAlignment="1">
      <alignment horizontal="right" vertical="center" wrapText="1"/>
    </xf>
    <xf numFmtId="178" fontId="88" fillId="0" borderId="19" xfId="0" applyNumberFormat="1" applyFont="1" applyFill="1" applyBorder="1" applyAlignment="1">
      <alignment horizontal="center" vertical="center" wrapText="1"/>
    </xf>
    <xf numFmtId="177" fontId="74" fillId="29" borderId="3" xfId="0" applyNumberFormat="1" applyFont="1" applyFill="1" applyBorder="1" applyAlignment="1">
      <alignment horizontal="center" vertical="center" wrapText="1"/>
    </xf>
    <xf numFmtId="177" fontId="80" fillId="0" borderId="3" xfId="0" applyNumberFormat="1" applyFont="1" applyFill="1" applyBorder="1" applyAlignment="1">
      <alignment horizontal="center" vertical="center" wrapText="1"/>
    </xf>
    <xf numFmtId="0" fontId="80" fillId="29" borderId="16" xfId="0" quotePrefix="1" applyFont="1" applyFill="1" applyBorder="1" applyAlignment="1">
      <alignment vertical="center"/>
    </xf>
    <xf numFmtId="0" fontId="80" fillId="29" borderId="16" xfId="0" applyFont="1" applyFill="1" applyBorder="1" applyAlignment="1">
      <alignment vertical="center"/>
    </xf>
    <xf numFmtId="0" fontId="80" fillId="29" borderId="3" xfId="0" applyFont="1" applyFill="1" applyBorder="1" applyAlignment="1">
      <alignment horizontal="left" vertical="center"/>
    </xf>
    <xf numFmtId="0" fontId="94" fillId="0" borderId="3" xfId="0" applyFont="1" applyFill="1" applyBorder="1" applyAlignment="1">
      <alignment horizontal="left" vertical="center" wrapText="1"/>
    </xf>
    <xf numFmtId="0" fontId="95" fillId="0" borderId="3" xfId="0" applyFont="1" applyFill="1" applyBorder="1" applyAlignment="1">
      <alignment horizontal="center" vertical="center" wrapText="1"/>
    </xf>
    <xf numFmtId="177" fontId="94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177" fontId="95" fillId="0" borderId="3" xfId="0" applyNumberFormat="1" applyFont="1" applyFill="1" applyBorder="1" applyAlignment="1">
      <alignment horizontal="center" vertical="center" wrapText="1"/>
    </xf>
    <xf numFmtId="0" fontId="94" fillId="0" borderId="3" xfId="0" applyFont="1" applyFill="1" applyBorder="1" applyAlignment="1">
      <alignment horizontal="left" vertical="center"/>
    </xf>
    <xf numFmtId="0" fontId="94" fillId="0" borderId="3" xfId="0" applyFont="1" applyFill="1" applyBorder="1" applyAlignment="1">
      <alignment horizontal="center" vertical="center" wrapText="1"/>
    </xf>
    <xf numFmtId="0" fontId="95" fillId="0" borderId="3" xfId="0" quotePrefix="1" applyFont="1" applyFill="1" applyBorder="1" applyAlignment="1">
      <alignment horizontal="center" vertical="center"/>
    </xf>
    <xf numFmtId="0" fontId="94" fillId="0" borderId="3" xfId="0" applyFont="1" applyFill="1" applyBorder="1" applyAlignment="1">
      <alignment horizontal="left" vertical="top" wrapText="1"/>
    </xf>
    <xf numFmtId="3" fontId="6" fillId="0" borderId="3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3" xfId="0" quotePrefix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3" fillId="0" borderId="3" xfId="0" applyFont="1" applyFill="1" applyBorder="1" applyAlignment="1">
      <alignment horizontal="left" vertical="center"/>
    </xf>
    <xf numFmtId="0" fontId="73" fillId="0" borderId="3" xfId="0" quotePrefix="1" applyFont="1" applyFill="1" applyBorder="1" applyAlignment="1">
      <alignment horizontal="center" vertical="center"/>
    </xf>
    <xf numFmtId="1" fontId="73" fillId="0" borderId="3" xfId="0" quotePrefix="1" applyNumberFormat="1" applyFont="1" applyFill="1" applyBorder="1" applyAlignment="1">
      <alignment horizontal="right" vertical="center"/>
    </xf>
    <xf numFmtId="1" fontId="73" fillId="0" borderId="3" xfId="0" applyNumberFormat="1" applyFont="1" applyFill="1" applyBorder="1" applyAlignment="1">
      <alignment horizontal="right" vertical="center" wrapText="1"/>
    </xf>
    <xf numFmtId="173" fontId="73" fillId="0" borderId="3" xfId="0" applyNumberFormat="1" applyFont="1" applyFill="1" applyBorder="1" applyAlignment="1">
      <alignment horizontal="center" vertical="center" wrapText="1"/>
    </xf>
    <xf numFmtId="1" fontId="80" fillId="0" borderId="3" xfId="0" applyNumberFormat="1" applyFont="1" applyFill="1" applyBorder="1" applyAlignment="1">
      <alignment horizontal="center" vertical="center" wrapText="1"/>
    </xf>
    <xf numFmtId="0" fontId="73" fillId="0" borderId="0" xfId="0" applyFont="1" applyFill="1" applyAlignment="1">
      <alignment vertical="center"/>
    </xf>
    <xf numFmtId="179" fontId="80" fillId="0" borderId="3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29" borderId="0" xfId="0" applyFont="1" applyFill="1" applyAlignment="1">
      <alignment vertical="center"/>
    </xf>
    <xf numFmtId="177" fontId="80" fillId="0" borderId="3" xfId="0" applyNumberFormat="1" applyFont="1" applyFill="1" applyBorder="1" applyAlignment="1">
      <alignment horizontal="center" vertical="center" wrapText="1"/>
    </xf>
    <xf numFmtId="3" fontId="80" fillId="29" borderId="3" xfId="0" applyNumberFormat="1" applyFont="1" applyFill="1" applyBorder="1" applyAlignment="1">
      <alignment horizontal="center" vertical="center" wrapText="1" shrinkToFit="1"/>
    </xf>
    <xf numFmtId="180" fontId="5" fillId="0" borderId="0" xfId="0" applyNumberFormat="1" applyFont="1" applyFill="1" applyBorder="1" applyAlignment="1">
      <alignment vertical="center"/>
    </xf>
    <xf numFmtId="0" fontId="103" fillId="0" borderId="0" xfId="0" quotePrefix="1" applyFont="1" applyFill="1" applyBorder="1" applyAlignment="1">
      <alignment horizontal="center"/>
    </xf>
    <xf numFmtId="178" fontId="91" fillId="0" borderId="3" xfId="0" applyNumberFormat="1" applyFont="1" applyFill="1" applyBorder="1" applyAlignment="1">
      <alignment horizontal="center" vertical="center" wrapText="1"/>
    </xf>
    <xf numFmtId="178" fontId="10" fillId="0" borderId="3" xfId="0" applyNumberFormat="1" applyFont="1" applyFill="1" applyBorder="1" applyAlignment="1">
      <alignment horizontal="center" vertical="center" wrapText="1"/>
    </xf>
    <xf numFmtId="170" fontId="10" fillId="0" borderId="0" xfId="0" applyNumberFormat="1" applyFont="1" applyFill="1" applyBorder="1" applyAlignment="1">
      <alignment wrapText="1"/>
    </xf>
    <xf numFmtId="3" fontId="74" fillId="29" borderId="3" xfId="0" applyNumberFormat="1" applyFont="1" applyFill="1" applyBorder="1" applyAlignment="1">
      <alignment horizontal="center" vertical="center" wrapText="1" shrinkToFit="1"/>
    </xf>
    <xf numFmtId="169" fontId="80" fillId="0" borderId="3" xfId="0" applyNumberFormat="1" applyFont="1" applyFill="1" applyBorder="1" applyAlignment="1">
      <alignment horizontal="right" vertical="center" wrapText="1"/>
    </xf>
    <xf numFmtId="169" fontId="80" fillId="29" borderId="3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80" fillId="0" borderId="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center" wrapText="1"/>
    </xf>
    <xf numFmtId="49" fontId="80" fillId="0" borderId="3" xfId="0" applyNumberFormat="1" applyFont="1" applyFill="1" applyBorder="1" applyAlignment="1">
      <alignment horizontal="left" vertical="center" wrapText="1"/>
    </xf>
    <xf numFmtId="0" fontId="6" fillId="29" borderId="0" xfId="0" applyFont="1" applyFill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3" xfId="246" applyFont="1" applyFill="1" applyBorder="1" applyAlignment="1">
      <alignment horizontal="center" vertical="center"/>
    </xf>
    <xf numFmtId="0" fontId="74" fillId="0" borderId="3" xfId="0" applyFont="1" applyFill="1" applyBorder="1" applyAlignment="1">
      <alignment horizontal="left" vertical="center" wrapText="1"/>
    </xf>
    <xf numFmtId="0" fontId="74" fillId="0" borderId="3" xfId="0" quotePrefix="1" applyFont="1" applyFill="1" applyBorder="1" applyAlignment="1">
      <alignment horizontal="center" vertical="center"/>
    </xf>
    <xf numFmtId="179" fontId="74" fillId="0" borderId="3" xfId="0" applyNumberFormat="1" applyFont="1" applyFill="1" applyBorder="1" applyAlignment="1">
      <alignment horizontal="center" vertical="center" wrapText="1"/>
    </xf>
    <xf numFmtId="49" fontId="74" fillId="0" borderId="3" xfId="0" quotePrefix="1" applyNumberFormat="1" applyFont="1" applyFill="1" applyBorder="1" applyAlignment="1">
      <alignment horizontal="left" vertical="center" wrapText="1"/>
    </xf>
    <xf numFmtId="179" fontId="80" fillId="0" borderId="3" xfId="0" applyNumberFormat="1" applyFont="1" applyFill="1" applyBorder="1" applyAlignment="1">
      <alignment horizontal="center" vertical="center" wrapText="1"/>
    </xf>
    <xf numFmtId="0" fontId="74" fillId="0" borderId="3" xfId="0" applyFont="1" applyFill="1" applyBorder="1" applyAlignment="1">
      <alignment horizontal="center" vertical="center" wrapText="1"/>
    </xf>
    <xf numFmtId="0" fontId="74" fillId="0" borderId="3" xfId="0" applyFont="1" applyFill="1" applyBorder="1" applyAlignment="1">
      <alignment vertical="center" wrapText="1"/>
    </xf>
    <xf numFmtId="179" fontId="74" fillId="0" borderId="3" xfId="0" applyNumberFormat="1" applyFont="1" applyFill="1" applyBorder="1" applyAlignment="1">
      <alignment horizontal="right" vertical="center" wrapText="1"/>
    </xf>
    <xf numFmtId="179" fontId="87" fillId="0" borderId="3" xfId="0" applyNumberFormat="1" applyFont="1" applyFill="1" applyBorder="1" applyAlignment="1">
      <alignment vertical="center" wrapText="1"/>
    </xf>
    <xf numFmtId="0" fontId="74" fillId="0" borderId="17" xfId="0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horizontal="left" vertical="center" wrapText="1"/>
    </xf>
    <xf numFmtId="0" fontId="74" fillId="0" borderId="0" xfId="0" quotePrefix="1" applyFont="1" applyFill="1" applyBorder="1" applyAlignment="1">
      <alignment horizontal="center"/>
    </xf>
    <xf numFmtId="0" fontId="81" fillId="0" borderId="0" xfId="0" applyFont="1" applyFill="1" applyBorder="1" applyAlignment="1">
      <alignment horizontal="center" wrapText="1"/>
    </xf>
    <xf numFmtId="0" fontId="80" fillId="0" borderId="0" xfId="0" quotePrefix="1" applyFont="1" applyFill="1" applyBorder="1" applyAlignment="1">
      <alignment horizontal="center"/>
    </xf>
    <xf numFmtId="170" fontId="80" fillId="0" borderId="0" xfId="0" quotePrefix="1" applyNumberFormat="1" applyFont="1" applyFill="1" applyBorder="1" applyAlignment="1">
      <alignment wrapText="1"/>
    </xf>
    <xf numFmtId="0" fontId="80" fillId="0" borderId="0" xfId="0" applyFont="1" applyFill="1" applyBorder="1" applyAlignment="1"/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vertical="top"/>
    </xf>
    <xf numFmtId="0" fontId="6" fillId="0" borderId="0" xfId="246" applyFont="1" applyFill="1" applyBorder="1" applyAlignment="1">
      <alignment vertical="center"/>
    </xf>
    <xf numFmtId="0" fontId="6" fillId="0" borderId="0" xfId="246" applyFont="1" applyFill="1" applyBorder="1" applyAlignment="1">
      <alignment horizontal="center" vertical="center"/>
    </xf>
    <xf numFmtId="0" fontId="5" fillId="0" borderId="0" xfId="246" applyFont="1" applyFill="1" applyBorder="1" applyAlignment="1">
      <alignment horizontal="right" vertical="center"/>
    </xf>
    <xf numFmtId="0" fontId="6" fillId="0" borderId="3" xfId="246" applyFont="1" applyFill="1" applyBorder="1" applyAlignment="1">
      <alignment horizontal="center" vertical="center" wrapText="1"/>
    </xf>
    <xf numFmtId="0" fontId="5" fillId="0" borderId="3" xfId="246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179" fontId="5" fillId="0" borderId="3" xfId="207" applyNumberFormat="1" applyFont="1" applyFill="1" applyBorder="1" applyAlignment="1">
      <alignment horizontal="right" vertical="center" wrapText="1"/>
    </xf>
    <xf numFmtId="0" fontId="6" fillId="0" borderId="3" xfId="246" applyFont="1" applyFill="1" applyBorder="1" applyAlignment="1">
      <alignment horizontal="left" vertical="center" wrapText="1"/>
    </xf>
    <xf numFmtId="179" fontId="6" fillId="0" borderId="3" xfId="0" applyNumberFormat="1" applyFont="1" applyFill="1" applyBorder="1" applyAlignment="1">
      <alignment horizontal="center" vertical="center" wrapText="1"/>
    </xf>
    <xf numFmtId="0" fontId="5" fillId="0" borderId="3" xfId="246" applyFont="1" applyFill="1" applyBorder="1" applyAlignment="1">
      <alignment horizontal="center" vertical="center"/>
    </xf>
    <xf numFmtId="0" fontId="6" fillId="0" borderId="0" xfId="246" applyFont="1" applyFill="1" applyBorder="1" applyAlignment="1">
      <alignment horizontal="left" vertical="center" wrapText="1"/>
    </xf>
    <xf numFmtId="0" fontId="5" fillId="0" borderId="0" xfId="246" applyFont="1" applyFill="1" applyBorder="1" applyAlignment="1">
      <alignment vertical="center"/>
    </xf>
    <xf numFmtId="0" fontId="78" fillId="0" borderId="0" xfId="0" applyFont="1" applyFill="1" applyBorder="1" applyAlignment="1">
      <alignment horizontal="center" wrapText="1"/>
    </xf>
    <xf numFmtId="0" fontId="6" fillId="0" borderId="0" xfId="0" quotePrefix="1" applyFont="1" applyFill="1" applyBorder="1" applyAlignment="1">
      <alignment horizontal="center"/>
    </xf>
    <xf numFmtId="170" fontId="6" fillId="0" borderId="0" xfId="0" quotePrefix="1" applyNumberFormat="1" applyFont="1" applyFill="1" applyBorder="1" applyAlignment="1">
      <alignment wrapText="1"/>
    </xf>
    <xf numFmtId="0" fontId="6" fillId="0" borderId="0" xfId="246" applyFont="1" applyFill="1" applyBorder="1" applyAlignment="1">
      <alignment vertical="center" wrapText="1"/>
    </xf>
    <xf numFmtId="0" fontId="6" fillId="0" borderId="14" xfId="0" applyFont="1" applyFill="1" applyBorder="1" applyAlignment="1">
      <alignment horizontal="center" vertical="center" wrapText="1" shrinkToFit="1"/>
    </xf>
    <xf numFmtId="0" fontId="91" fillId="0" borderId="3" xfId="0" applyFont="1" applyFill="1" applyBorder="1" applyAlignment="1">
      <alignment horizontal="left" vertical="center" wrapText="1"/>
    </xf>
    <xf numFmtId="0" fontId="91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center" vertical="center" wrapText="1"/>
    </xf>
    <xf numFmtId="0" fontId="91" fillId="0" borderId="3" xfId="0" quotePrefix="1" applyFont="1" applyFill="1" applyBorder="1" applyAlignment="1">
      <alignment horizontal="center" vertical="center"/>
    </xf>
    <xf numFmtId="0" fontId="86" fillId="0" borderId="3" xfId="0" applyFont="1" applyFill="1" applyBorder="1" applyAlignment="1">
      <alignment horizontal="left" vertical="center" wrapText="1"/>
    </xf>
    <xf numFmtId="0" fontId="10" fillId="0" borderId="3" xfId="0" quotePrefix="1" applyFont="1" applyFill="1" applyBorder="1" applyAlignment="1">
      <alignment horizontal="center" vertical="center"/>
    </xf>
    <xf numFmtId="0" fontId="86" fillId="0" borderId="3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91" fillId="0" borderId="0" xfId="0" quotePrefix="1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>
      <alignment horizontal="center" vertical="center" wrapText="1"/>
    </xf>
    <xf numFmtId="178" fontId="91" fillId="0" borderId="0" xfId="0" applyNumberFormat="1" applyFont="1" applyFill="1" applyBorder="1" applyAlignment="1">
      <alignment horizontal="center" vertical="center" wrapText="1"/>
    </xf>
    <xf numFmtId="0" fontId="78" fillId="0" borderId="0" xfId="0" applyFont="1" applyFill="1" applyBorder="1" applyAlignment="1">
      <alignment horizontal="center" vertical="center" wrapText="1"/>
    </xf>
    <xf numFmtId="0" fontId="6" fillId="0" borderId="0" xfId="0" quotePrefix="1" applyFont="1" applyFill="1" applyBorder="1" applyAlignment="1">
      <alignment horizontal="center" vertical="center"/>
    </xf>
    <xf numFmtId="170" fontId="6" fillId="0" borderId="0" xfId="0" applyNumberFormat="1" applyFont="1" applyFill="1" applyBorder="1" applyAlignment="1">
      <alignment vertical="center" wrapText="1"/>
    </xf>
    <xf numFmtId="0" fontId="8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173" fontId="6" fillId="0" borderId="0" xfId="0" applyNumberFormat="1" applyFont="1" applyFill="1" applyBorder="1" applyAlignment="1">
      <alignment horizontal="right" vertical="center"/>
    </xf>
    <xf numFmtId="0" fontId="80" fillId="0" borderId="14" xfId="0" applyFont="1" applyFill="1" applyBorder="1" applyAlignment="1">
      <alignment horizontal="center" vertical="center" wrapText="1" shrinkToFit="1"/>
    </xf>
    <xf numFmtId="0" fontId="75" fillId="0" borderId="15" xfId="246" applyFont="1" applyFill="1" applyBorder="1" applyAlignment="1">
      <alignment horizontal="left" vertical="center" wrapText="1"/>
    </xf>
    <xf numFmtId="0" fontId="74" fillId="0" borderId="17" xfId="246" applyFont="1" applyFill="1" applyBorder="1" applyAlignment="1">
      <alignment horizontal="left" vertical="center" wrapText="1"/>
    </xf>
    <xf numFmtId="0" fontId="74" fillId="0" borderId="16" xfId="246" applyFont="1" applyFill="1" applyBorder="1" applyAlignment="1">
      <alignment horizontal="left" vertical="center" wrapText="1"/>
    </xf>
    <xf numFmtId="0" fontId="74" fillId="0" borderId="19" xfId="0" applyFont="1" applyFill="1" applyBorder="1" applyAlignment="1">
      <alignment horizontal="left" vertical="center" wrapText="1"/>
    </xf>
    <xf numFmtId="0" fontId="15" fillId="0" borderId="0" xfId="246" applyFont="1" applyFill="1"/>
    <xf numFmtId="0" fontId="75" fillId="0" borderId="19" xfId="0" applyFont="1" applyFill="1" applyBorder="1" applyAlignment="1">
      <alignment horizontal="left" vertical="center" wrapText="1"/>
    </xf>
    <xf numFmtId="0" fontId="80" fillId="0" borderId="19" xfId="0" applyFont="1" applyFill="1" applyBorder="1" applyAlignment="1">
      <alignment horizontal="left" vertical="center" wrapText="1"/>
    </xf>
    <xf numFmtId="0" fontId="80" fillId="0" borderId="19" xfId="0" quotePrefix="1" applyFont="1" applyFill="1" applyBorder="1" applyAlignment="1">
      <alignment horizontal="center" vertical="center"/>
    </xf>
    <xf numFmtId="0" fontId="80" fillId="0" borderId="0" xfId="0" applyFont="1" applyFill="1" applyAlignment="1">
      <alignment vertical="center"/>
    </xf>
    <xf numFmtId="0" fontId="74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170" fontId="74" fillId="0" borderId="0" xfId="0" quotePrefix="1" applyNumberFormat="1" applyFont="1" applyFill="1" applyBorder="1" applyAlignment="1">
      <alignment wrapText="1"/>
    </xf>
    <xf numFmtId="0" fontId="81" fillId="0" borderId="0" xfId="0" applyFont="1" applyFill="1" applyBorder="1" applyAlignment="1">
      <alignment horizontal="center"/>
    </xf>
    <xf numFmtId="0" fontId="74" fillId="0" borderId="0" xfId="0" applyFont="1" applyFill="1" applyBorder="1" applyAlignment="1"/>
    <xf numFmtId="0" fontId="6" fillId="0" borderId="0" xfId="0" applyFont="1" applyFill="1" applyAlignment="1">
      <alignment horizontal="center" vertical="top"/>
    </xf>
    <xf numFmtId="3" fontId="10" fillId="0" borderId="3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left" vertical="center" wrapText="1"/>
    </xf>
    <xf numFmtId="0" fontId="86" fillId="0" borderId="3" xfId="0" applyFont="1" applyFill="1" applyBorder="1" applyAlignment="1">
      <alignment horizontal="center" vertical="center" wrapText="1"/>
    </xf>
    <xf numFmtId="173" fontId="86" fillId="0" borderId="3" xfId="0" applyNumberFormat="1" applyFont="1" applyFill="1" applyBorder="1" applyAlignment="1">
      <alignment horizontal="center" vertical="center" wrapText="1"/>
    </xf>
    <xf numFmtId="173" fontId="91" fillId="0" borderId="3" xfId="0" applyNumberFormat="1" applyFont="1" applyFill="1" applyBorder="1" applyAlignment="1">
      <alignment horizontal="center" vertical="center" wrapText="1"/>
    </xf>
    <xf numFmtId="179" fontId="91" fillId="0" borderId="3" xfId="0" applyNumberFormat="1" applyFont="1" applyFill="1" applyBorder="1" applyAlignment="1">
      <alignment horizontal="center" vertical="center" wrapText="1"/>
    </xf>
    <xf numFmtId="0" fontId="91" fillId="0" borderId="3" xfId="0" applyFont="1" applyFill="1" applyBorder="1" applyAlignment="1">
      <alignment horizontal="left" vertical="center"/>
    </xf>
    <xf numFmtId="173" fontId="10" fillId="0" borderId="3" xfId="0" applyNumberFormat="1" applyFont="1" applyFill="1" applyBorder="1" applyAlignment="1">
      <alignment horizontal="center" vertical="center" wrapText="1"/>
    </xf>
    <xf numFmtId="179" fontId="10" fillId="0" borderId="3" xfId="0" applyNumberFormat="1" applyFont="1" applyFill="1" applyBorder="1" applyAlignment="1">
      <alignment horizontal="center" vertical="center" wrapText="1"/>
    </xf>
    <xf numFmtId="0" fontId="86" fillId="0" borderId="3" xfId="0" quotePrefix="1" applyFont="1" applyFill="1" applyBorder="1" applyAlignment="1">
      <alignment horizontal="center" vertical="center"/>
    </xf>
    <xf numFmtId="179" fontId="86" fillId="0" borderId="3" xfId="0" applyNumberFormat="1" applyFont="1" applyFill="1" applyBorder="1" applyAlignment="1">
      <alignment horizontal="center" vertical="center" wrapText="1"/>
    </xf>
    <xf numFmtId="173" fontId="10" fillId="0" borderId="0" xfId="0" applyNumberFormat="1" applyFont="1" applyFill="1" applyBorder="1" applyAlignment="1">
      <alignment horizontal="center" vertical="center" wrapText="1"/>
    </xf>
    <xf numFmtId="0" fontId="97" fillId="0" borderId="0" xfId="0" applyFont="1" applyFill="1" applyBorder="1" applyAlignment="1">
      <alignment horizontal="center" wrapText="1"/>
    </xf>
    <xf numFmtId="0" fontId="91" fillId="0" borderId="0" xfId="0" applyFont="1" applyFill="1" applyBorder="1" applyAlignment="1"/>
    <xf numFmtId="0" fontId="12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4" fillId="0" borderId="3" xfId="0" quotePrefix="1" applyNumberFormat="1" applyFont="1" applyFill="1" applyBorder="1" applyAlignment="1">
      <alignment horizontal="center" vertical="center"/>
    </xf>
    <xf numFmtId="0" fontId="80" fillId="0" borderId="3" xfId="0" applyNumberFormat="1" applyFont="1" applyFill="1" applyBorder="1" applyAlignment="1">
      <alignment horizontal="center" vertical="center"/>
    </xf>
    <xf numFmtId="0" fontId="80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vertical="center"/>
    </xf>
    <xf numFmtId="1" fontId="6" fillId="0" borderId="3" xfId="0" applyNumberFormat="1" applyFont="1" applyFill="1" applyBorder="1" applyAlignment="1">
      <alignment horizontal="right" vertical="center" wrapText="1"/>
    </xf>
    <xf numFmtId="170" fontId="6" fillId="0" borderId="0" xfId="0" applyNumberFormat="1" applyFont="1" applyFill="1" applyBorder="1" applyAlignment="1">
      <alignment wrapText="1"/>
    </xf>
    <xf numFmtId="0" fontId="10" fillId="0" borderId="0" xfId="0" applyFont="1" applyFill="1" applyBorder="1" applyAlignment="1">
      <alignment horizontal="center" vertical="center"/>
    </xf>
    <xf numFmtId="0" fontId="6" fillId="29" borderId="0" xfId="238" applyNumberFormat="1" applyFont="1" applyFill="1" applyBorder="1" applyAlignment="1">
      <alignment horizontal="left" vertical="center" wrapText="1"/>
    </xf>
    <xf numFmtId="0" fontId="6" fillId="29" borderId="0" xfId="238" applyNumberFormat="1" applyFont="1" applyFill="1" applyBorder="1" applyAlignment="1">
      <alignment horizontal="center" vertical="center" wrapText="1"/>
    </xf>
    <xf numFmtId="49" fontId="6" fillId="29" borderId="0" xfId="238" applyNumberFormat="1" applyFont="1" applyFill="1" applyBorder="1" applyAlignment="1">
      <alignment horizontal="left" vertical="center" wrapText="1"/>
    </xf>
    <xf numFmtId="0" fontId="104" fillId="29" borderId="0" xfId="0" applyFont="1" applyFill="1" applyBorder="1" applyAlignment="1">
      <alignment horizontal="right"/>
    </xf>
    <xf numFmtId="169" fontId="104" fillId="29" borderId="0" xfId="0" applyNumberFormat="1" applyFont="1" applyFill="1" applyBorder="1" applyAlignment="1">
      <alignment horizontal="right"/>
    </xf>
    <xf numFmtId="0" fontId="106" fillId="29" borderId="0" xfId="0" applyFont="1" applyFill="1" applyAlignment="1"/>
    <xf numFmtId="0" fontId="80" fillId="29" borderId="17" xfId="0" applyFont="1" applyFill="1" applyBorder="1" applyAlignment="1">
      <alignment horizontal="left" vertical="center" wrapText="1"/>
    </xf>
    <xf numFmtId="0" fontId="88" fillId="0" borderId="17" xfId="0" applyFont="1" applyFill="1" applyBorder="1" applyAlignment="1">
      <alignment horizontal="left" vertical="center" wrapText="1"/>
    </xf>
    <xf numFmtId="0" fontId="74" fillId="29" borderId="0" xfId="0" applyFont="1" applyFill="1" applyBorder="1" applyAlignment="1">
      <alignment horizontal="center" vertical="center"/>
    </xf>
    <xf numFmtId="0" fontId="80" fillId="0" borderId="17" xfId="0" applyFont="1" applyFill="1" applyBorder="1" applyAlignment="1">
      <alignment horizontal="left" vertical="center" wrapText="1"/>
    </xf>
    <xf numFmtId="0" fontId="6" fillId="29" borderId="0" xfId="0" applyFont="1" applyFill="1" applyAlignment="1">
      <alignment horizontal="center" vertical="top"/>
    </xf>
    <xf numFmtId="0" fontId="79" fillId="29" borderId="0" xfId="0" applyFont="1" applyFill="1" applyBorder="1" applyAlignment="1">
      <alignment horizontal="center"/>
    </xf>
    <xf numFmtId="170" fontId="77" fillId="29" borderId="0" xfId="0" applyNumberFormat="1" applyFont="1" applyFill="1" applyBorder="1" applyAlignment="1">
      <alignment horizontal="center" wrapText="1"/>
    </xf>
    <xf numFmtId="170" fontId="77" fillId="29" borderId="0" xfId="0" quotePrefix="1" applyNumberFormat="1" applyFont="1" applyFill="1" applyBorder="1" applyAlignment="1">
      <alignment horizontal="center" wrapText="1"/>
    </xf>
    <xf numFmtId="0" fontId="6" fillId="29" borderId="0" xfId="0" applyFont="1" applyFill="1" applyBorder="1" applyAlignment="1">
      <alignment horizontal="center" vertical="top"/>
    </xf>
    <xf numFmtId="0" fontId="76" fillId="29" borderId="20" xfId="0" applyFont="1" applyFill="1" applyBorder="1" applyAlignment="1" applyProtection="1">
      <alignment horizontal="center" vertical="center" wrapText="1"/>
      <protection locked="0"/>
    </xf>
    <xf numFmtId="0" fontId="76" fillId="29" borderId="21" xfId="0" applyFont="1" applyFill="1" applyBorder="1" applyAlignment="1" applyProtection="1">
      <alignment horizontal="center" vertical="center" wrapText="1"/>
      <protection locked="0"/>
    </xf>
    <xf numFmtId="0" fontId="76" fillId="29" borderId="22" xfId="0" applyFont="1" applyFill="1" applyBorder="1" applyAlignment="1" applyProtection="1">
      <alignment horizontal="center" vertical="center" wrapText="1"/>
      <protection locked="0"/>
    </xf>
    <xf numFmtId="0" fontId="76" fillId="29" borderId="20" xfId="0" applyFont="1" applyFill="1" applyBorder="1" applyAlignment="1">
      <alignment horizontal="center" vertical="center" wrapText="1"/>
    </xf>
    <xf numFmtId="0" fontId="76" fillId="29" borderId="21" xfId="0" applyFont="1" applyFill="1" applyBorder="1" applyAlignment="1">
      <alignment horizontal="center" vertical="center" wrapText="1"/>
    </xf>
    <xf numFmtId="0" fontId="76" fillId="29" borderId="22" xfId="0" applyFont="1" applyFill="1" applyBorder="1" applyAlignment="1">
      <alignment horizontal="center" vertical="center" wrapText="1"/>
    </xf>
    <xf numFmtId="0" fontId="76" fillId="29" borderId="33" xfId="0" applyFont="1" applyFill="1" applyBorder="1" applyAlignment="1">
      <alignment horizontal="center" vertical="center" wrapText="1"/>
    </xf>
    <xf numFmtId="0" fontId="76" fillId="29" borderId="34" xfId="0" applyFont="1" applyFill="1" applyBorder="1" applyAlignment="1">
      <alignment horizontal="center" vertical="center" wrapText="1"/>
    </xf>
    <xf numFmtId="0" fontId="76" fillId="29" borderId="35" xfId="0" applyFont="1" applyFill="1" applyBorder="1" applyAlignment="1">
      <alignment horizontal="center" vertical="center" wrapText="1"/>
    </xf>
    <xf numFmtId="0" fontId="76" fillId="29" borderId="23" xfId="238" applyNumberFormat="1" applyFont="1" applyFill="1" applyBorder="1" applyAlignment="1">
      <alignment horizontal="center" vertical="center" wrapText="1"/>
    </xf>
    <xf numFmtId="0" fontId="76" fillId="29" borderId="24" xfId="238" applyNumberFormat="1" applyFont="1" applyFill="1" applyBorder="1" applyAlignment="1">
      <alignment horizontal="center" vertical="center" wrapText="1"/>
    </xf>
    <xf numFmtId="0" fontId="76" fillId="29" borderId="25" xfId="238" applyNumberFormat="1" applyFont="1" applyFill="1" applyBorder="1" applyAlignment="1">
      <alignment horizontal="center" vertical="center" wrapText="1"/>
    </xf>
    <xf numFmtId="0" fontId="80" fillId="29" borderId="3" xfId="0" applyFont="1" applyFill="1" applyBorder="1" applyAlignment="1">
      <alignment horizontal="center" vertical="center"/>
    </xf>
    <xf numFmtId="0" fontId="80" fillId="29" borderId="3" xfId="0" applyFont="1" applyFill="1" applyBorder="1" applyAlignment="1">
      <alignment horizontal="center" vertical="center" wrapText="1"/>
    </xf>
    <xf numFmtId="0" fontId="93" fillId="29" borderId="13" xfId="0" applyFont="1" applyFill="1" applyBorder="1" applyAlignment="1">
      <alignment horizontal="center" vertical="center"/>
    </xf>
    <xf numFmtId="0" fontId="75" fillId="29" borderId="0" xfId="0" applyFont="1" applyFill="1" applyBorder="1" applyAlignment="1">
      <alignment horizontal="center" vertical="center"/>
    </xf>
    <xf numFmtId="0" fontId="76" fillId="29" borderId="15" xfId="0" applyFont="1" applyFill="1" applyBorder="1" applyAlignment="1">
      <alignment horizontal="left" vertical="center" wrapText="1"/>
    </xf>
    <xf numFmtId="0" fontId="76" fillId="29" borderId="17" xfId="0" applyFont="1" applyFill="1" applyBorder="1" applyAlignment="1">
      <alignment horizontal="left" vertical="center" wrapText="1"/>
    </xf>
    <xf numFmtId="0" fontId="76" fillId="29" borderId="16" xfId="0" applyFont="1" applyFill="1" applyBorder="1" applyAlignment="1">
      <alignment horizontal="left" vertical="center" wrapText="1"/>
    </xf>
    <xf numFmtId="0" fontId="75" fillId="29" borderId="20" xfId="0" applyFont="1" applyFill="1" applyBorder="1" applyAlignment="1">
      <alignment horizontal="center" vertical="center" wrapText="1"/>
    </xf>
    <xf numFmtId="0" fontId="75" fillId="29" borderId="21" xfId="0" applyFont="1" applyFill="1" applyBorder="1" applyAlignment="1">
      <alignment horizontal="center" vertical="center" wrapText="1"/>
    </xf>
    <xf numFmtId="0" fontId="75" fillId="29" borderId="22" xfId="0" applyFont="1" applyFill="1" applyBorder="1" applyAlignment="1">
      <alignment horizontal="center" vertical="center" wrapText="1"/>
    </xf>
    <xf numFmtId="0" fontId="80" fillId="29" borderId="3" xfId="246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center" vertical="top"/>
    </xf>
    <xf numFmtId="170" fontId="80" fillId="0" borderId="0" xfId="0" applyNumberFormat="1" applyFont="1" applyFill="1" applyBorder="1" applyAlignment="1">
      <alignment horizontal="left" wrapText="1"/>
    </xf>
    <xf numFmtId="0" fontId="81" fillId="0" borderId="0" xfId="0" applyFont="1" applyFill="1" applyBorder="1" applyAlignment="1">
      <alignment horizontal="center"/>
    </xf>
    <xf numFmtId="0" fontId="75" fillId="0" borderId="0" xfId="0" applyFont="1" applyFill="1" applyBorder="1" applyAlignment="1">
      <alignment horizontal="center" vertical="center" wrapText="1"/>
    </xf>
    <xf numFmtId="0" fontId="80" fillId="0" borderId="3" xfId="0" applyFont="1" applyFill="1" applyBorder="1" applyAlignment="1">
      <alignment horizontal="center" vertical="center" wrapText="1"/>
    </xf>
    <xf numFmtId="0" fontId="80" fillId="0" borderId="3" xfId="0" applyFont="1" applyFill="1" applyBorder="1" applyAlignment="1">
      <alignment horizontal="center" vertical="center"/>
    </xf>
    <xf numFmtId="0" fontId="74" fillId="0" borderId="3" xfId="0" applyFont="1" applyFill="1" applyBorder="1" applyAlignment="1">
      <alignment horizontal="left" vertical="center" wrapText="1"/>
    </xf>
    <xf numFmtId="0" fontId="74" fillId="0" borderId="15" xfId="0" applyFont="1" applyFill="1" applyBorder="1" applyAlignment="1">
      <alignment horizontal="left" vertical="center" wrapText="1"/>
    </xf>
    <xf numFmtId="0" fontId="74" fillId="0" borderId="17" xfId="0" applyFont="1" applyFill="1" applyBorder="1" applyAlignment="1">
      <alignment horizontal="left" vertical="center" wrapText="1"/>
    </xf>
    <xf numFmtId="0" fontId="74" fillId="0" borderId="16" xfId="0" applyFont="1" applyFill="1" applyBorder="1" applyAlignment="1">
      <alignment horizontal="left" vertical="center" wrapText="1"/>
    </xf>
    <xf numFmtId="0" fontId="5" fillId="29" borderId="0" xfId="0" applyFont="1" applyFill="1" applyBorder="1" applyAlignment="1">
      <alignment horizontal="center" vertical="center" wrapText="1"/>
    </xf>
    <xf numFmtId="170" fontId="10" fillId="29" borderId="0" xfId="0" applyNumberFormat="1" applyFont="1" applyFill="1" applyBorder="1" applyAlignment="1">
      <alignment horizontal="center" wrapText="1"/>
    </xf>
    <xf numFmtId="0" fontId="12" fillId="29" borderId="0" xfId="0" applyFont="1" applyFill="1" applyBorder="1" applyAlignment="1">
      <alignment horizontal="center" vertical="center"/>
    </xf>
    <xf numFmtId="0" fontId="12" fillId="29" borderId="0" xfId="0" applyFont="1" applyFill="1" applyAlignment="1">
      <alignment horizontal="center" vertical="center"/>
    </xf>
    <xf numFmtId="0" fontId="97" fillId="29" borderId="0" xfId="0" applyFont="1" applyFill="1" applyBorder="1" applyAlignment="1">
      <alignment horizontal="center"/>
    </xf>
    <xf numFmtId="0" fontId="75" fillId="0" borderId="0" xfId="246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top"/>
    </xf>
    <xf numFmtId="0" fontId="10" fillId="0" borderId="0" xfId="0" applyFont="1" applyFill="1" applyAlignment="1">
      <alignment horizontal="center" vertical="top"/>
    </xf>
    <xf numFmtId="0" fontId="5" fillId="0" borderId="3" xfId="246" applyFont="1" applyFill="1" applyBorder="1" applyAlignment="1">
      <alignment horizontal="center" vertical="center" wrapText="1"/>
    </xf>
    <xf numFmtId="170" fontId="6" fillId="0" borderId="0" xfId="0" applyNumberFormat="1" applyFont="1" applyFill="1" applyBorder="1" applyAlignment="1">
      <alignment horizontal="left" wrapText="1"/>
    </xf>
    <xf numFmtId="0" fontId="98" fillId="0" borderId="0" xfId="0" applyFont="1" applyFill="1" applyBorder="1" applyAlignment="1">
      <alignment horizontal="center"/>
    </xf>
    <xf numFmtId="0" fontId="6" fillId="0" borderId="13" xfId="246" applyFont="1" applyFill="1" applyBorder="1" applyAlignment="1">
      <alignment horizontal="right" vertical="center"/>
    </xf>
    <xf numFmtId="0" fontId="6" fillId="0" borderId="3" xfId="246" applyFont="1" applyFill="1" applyBorder="1" applyAlignment="1">
      <alignment horizontal="center" vertical="center"/>
    </xf>
    <xf numFmtId="0" fontId="6" fillId="0" borderId="3" xfId="246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5" xfId="246" applyFont="1" applyFill="1" applyBorder="1" applyAlignment="1">
      <alignment horizontal="center" vertical="center"/>
    </xf>
    <xf numFmtId="0" fontId="6" fillId="0" borderId="17" xfId="246" applyFont="1" applyFill="1" applyBorder="1" applyAlignment="1">
      <alignment horizontal="center" vertical="center"/>
    </xf>
    <xf numFmtId="0" fontId="6" fillId="0" borderId="16" xfId="246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91" fillId="0" borderId="15" xfId="0" applyFont="1" applyFill="1" applyBorder="1" applyAlignment="1">
      <alignment horizontal="center" vertical="center"/>
    </xf>
    <xf numFmtId="0" fontId="91" fillId="0" borderId="17" xfId="0" applyFont="1" applyFill="1" applyBorder="1" applyAlignment="1">
      <alignment horizontal="center" vertical="center"/>
    </xf>
    <xf numFmtId="0" fontId="91" fillId="0" borderId="16" xfId="0" applyFont="1" applyFill="1" applyBorder="1" applyAlignment="1">
      <alignment horizontal="center" vertical="center"/>
    </xf>
    <xf numFmtId="170" fontId="98" fillId="0" borderId="0" xfId="0" applyNumberFormat="1" applyFont="1" applyFill="1" applyBorder="1" applyAlignment="1">
      <alignment horizontal="left" vertical="center" wrapText="1"/>
    </xf>
    <xf numFmtId="0" fontId="78" fillId="0" borderId="0" xfId="0" applyFont="1" applyFill="1" applyBorder="1" applyAlignment="1">
      <alignment horizontal="center" vertical="center"/>
    </xf>
    <xf numFmtId="0" fontId="75" fillId="0" borderId="0" xfId="0" applyFont="1" applyFill="1" applyBorder="1" applyAlignment="1">
      <alignment horizontal="center" vertical="center"/>
    </xf>
    <xf numFmtId="0" fontId="80" fillId="0" borderId="3" xfId="0" applyFont="1" applyFill="1" applyBorder="1" applyAlignment="1">
      <alignment horizontal="center" vertical="center" wrapText="1" shrinkToFit="1"/>
    </xf>
    <xf numFmtId="0" fontId="80" fillId="0" borderId="3" xfId="246" applyFont="1" applyFill="1" applyBorder="1" applyAlignment="1">
      <alignment horizontal="center" vertical="center"/>
    </xf>
    <xf numFmtId="170" fontId="80" fillId="0" borderId="0" xfId="0" applyNumberFormat="1" applyFont="1" applyFill="1" applyBorder="1" applyAlignment="1">
      <alignment horizontal="center" wrapText="1"/>
    </xf>
    <xf numFmtId="0" fontId="12" fillId="0" borderId="0" xfId="0" applyFont="1" applyFill="1" applyAlignment="1">
      <alignment horizontal="center" vertical="center"/>
    </xf>
    <xf numFmtId="0" fontId="97" fillId="0" borderId="0" xfId="0" applyFont="1" applyFill="1" applyBorder="1" applyAlignment="1">
      <alignment horizontal="center"/>
    </xf>
    <xf numFmtId="170" fontId="10" fillId="0" borderId="0" xfId="0" applyNumberFormat="1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/>
    </xf>
    <xf numFmtId="0" fontId="80" fillId="0" borderId="14" xfId="0" applyFont="1" applyFill="1" applyBorder="1" applyAlignment="1">
      <alignment horizontal="center" vertical="center"/>
    </xf>
    <xf numFmtId="0" fontId="80" fillId="0" borderId="19" xfId="0" applyFont="1" applyFill="1" applyBorder="1" applyAlignment="1">
      <alignment horizontal="center" vertical="center"/>
    </xf>
    <xf numFmtId="0" fontId="80" fillId="0" borderId="13" xfId="0" applyFont="1" applyFill="1" applyBorder="1" applyAlignment="1">
      <alignment horizontal="right" vertical="center"/>
    </xf>
    <xf numFmtId="170" fontId="6" fillId="0" borderId="0" xfId="0" applyNumberFormat="1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vertical="center"/>
    </xf>
    <xf numFmtId="0" fontId="78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 vertical="center"/>
    </xf>
    <xf numFmtId="0" fontId="74" fillId="0" borderId="0" xfId="0" applyFont="1" applyFill="1" applyBorder="1" applyAlignment="1">
      <alignment horizontal="center" vertical="center" wrapText="1"/>
    </xf>
    <xf numFmtId="170" fontId="6" fillId="29" borderId="0" xfId="0" applyNumberFormat="1" applyFont="1" applyFill="1" applyBorder="1" applyAlignment="1">
      <alignment horizontal="center" wrapText="1"/>
    </xf>
    <xf numFmtId="0" fontId="78" fillId="29" borderId="0" xfId="0" applyFont="1" applyFill="1" applyBorder="1" applyAlignment="1">
      <alignment horizontal="center"/>
    </xf>
    <xf numFmtId="0" fontId="75" fillId="0" borderId="0" xfId="238" applyNumberFormat="1" applyFont="1" applyFill="1" applyBorder="1" applyAlignment="1">
      <alignment horizontal="center" vertical="center" wrapText="1"/>
    </xf>
    <xf numFmtId="0" fontId="6" fillId="0" borderId="14" xfId="238" applyNumberFormat="1" applyFont="1" applyFill="1" applyBorder="1" applyAlignment="1">
      <alignment horizontal="center" vertical="center" wrapText="1"/>
    </xf>
    <xf numFmtId="0" fontId="6" fillId="0" borderId="19" xfId="238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3" fontId="80" fillId="29" borderId="3" xfId="0" applyNumberFormat="1" applyFont="1" applyFill="1" applyBorder="1" applyAlignment="1">
      <alignment horizontal="center" vertical="center" wrapText="1"/>
    </xf>
    <xf numFmtId="0" fontId="80" fillId="29" borderId="3" xfId="0" applyFont="1" applyFill="1" applyBorder="1" applyAlignment="1">
      <alignment horizontal="left" vertical="center" wrapText="1"/>
    </xf>
    <xf numFmtId="178" fontId="80" fillId="29" borderId="15" xfId="0" applyNumberFormat="1" applyFont="1" applyFill="1" applyBorder="1" applyAlignment="1">
      <alignment horizontal="center" vertical="center" wrapText="1"/>
    </xf>
    <xf numFmtId="178" fontId="80" fillId="29" borderId="16" xfId="0" applyNumberFormat="1" applyFont="1" applyFill="1" applyBorder="1" applyAlignment="1">
      <alignment horizontal="center" vertical="center" wrapText="1"/>
    </xf>
    <xf numFmtId="0" fontId="80" fillId="0" borderId="15" xfId="0" applyFont="1" applyFill="1" applyBorder="1" applyAlignment="1">
      <alignment horizontal="left" vertical="center" wrapText="1"/>
    </xf>
    <xf numFmtId="0" fontId="80" fillId="0" borderId="16" xfId="0" applyFont="1" applyFill="1" applyBorder="1" applyAlignment="1">
      <alignment horizontal="left" vertical="center" wrapText="1"/>
    </xf>
    <xf numFmtId="0" fontId="80" fillId="29" borderId="15" xfId="0" applyFont="1" applyFill="1" applyBorder="1" applyAlignment="1">
      <alignment horizontal="center" vertical="center"/>
    </xf>
    <xf numFmtId="0" fontId="80" fillId="29" borderId="16" xfId="0" applyFont="1" applyFill="1" applyBorder="1" applyAlignment="1">
      <alignment horizontal="center" vertical="center"/>
    </xf>
    <xf numFmtId="0" fontId="74" fillId="29" borderId="15" xfId="0" applyFont="1" applyFill="1" applyBorder="1" applyAlignment="1">
      <alignment horizontal="left" vertical="center"/>
    </xf>
    <xf numFmtId="0" fontId="74" fillId="29" borderId="17" xfId="0" applyFont="1" applyFill="1" applyBorder="1" applyAlignment="1">
      <alignment horizontal="left" vertical="center"/>
    </xf>
    <xf numFmtId="0" fontId="74" fillId="29" borderId="16" xfId="0" applyFont="1" applyFill="1" applyBorder="1" applyAlignment="1">
      <alignment horizontal="left" vertical="center"/>
    </xf>
    <xf numFmtId="0" fontId="80" fillId="29" borderId="15" xfId="0" applyFont="1" applyFill="1" applyBorder="1" applyAlignment="1">
      <alignment horizontal="center" vertical="center" wrapText="1"/>
    </xf>
    <xf numFmtId="0" fontId="80" fillId="29" borderId="16" xfId="0" applyFont="1" applyFill="1" applyBorder="1" applyAlignment="1">
      <alignment horizontal="center" vertical="center" wrapText="1"/>
    </xf>
    <xf numFmtId="49" fontId="80" fillId="0" borderId="3" xfId="0" applyNumberFormat="1" applyFont="1" applyFill="1" applyBorder="1" applyAlignment="1">
      <alignment horizontal="left" vertical="center" wrapText="1"/>
    </xf>
    <xf numFmtId="3" fontId="80" fillId="0" borderId="3" xfId="0" applyNumberFormat="1" applyFont="1" applyFill="1" applyBorder="1" applyAlignment="1">
      <alignment horizontal="center" vertical="center" wrapText="1"/>
    </xf>
    <xf numFmtId="170" fontId="80" fillId="0" borderId="3" xfId="0" applyNumberFormat="1" applyFont="1" applyFill="1" applyBorder="1" applyAlignment="1">
      <alignment horizontal="center" vertical="center" wrapText="1"/>
    </xf>
    <xf numFmtId="14" fontId="80" fillId="0" borderId="3" xfId="0" applyNumberFormat="1" applyFont="1" applyFill="1" applyBorder="1" applyAlignment="1">
      <alignment horizontal="center" vertical="center" wrapText="1"/>
    </xf>
    <xf numFmtId="0" fontId="80" fillId="0" borderId="3" xfId="0" applyNumberFormat="1" applyFont="1" applyFill="1" applyBorder="1" applyAlignment="1">
      <alignment horizontal="center" vertical="center" wrapText="1"/>
    </xf>
    <xf numFmtId="177" fontId="80" fillId="0" borderId="15" xfId="0" applyNumberFormat="1" applyFont="1" applyFill="1" applyBorder="1" applyAlignment="1">
      <alignment horizontal="center" vertical="center" wrapText="1"/>
    </xf>
    <xf numFmtId="177" fontId="80" fillId="0" borderId="16" xfId="0" applyNumberFormat="1" applyFont="1" applyFill="1" applyBorder="1" applyAlignment="1">
      <alignment horizontal="center" vertical="center" wrapText="1"/>
    </xf>
    <xf numFmtId="0" fontId="75" fillId="29" borderId="0" xfId="0" applyFont="1" applyFill="1" applyBorder="1" applyAlignment="1">
      <alignment vertical="center"/>
    </xf>
    <xf numFmtId="0" fontId="6" fillId="29" borderId="15" xfId="0" applyFont="1" applyFill="1" applyBorder="1" applyAlignment="1">
      <alignment horizontal="center" vertical="center" wrapText="1"/>
    </xf>
    <xf numFmtId="0" fontId="6" fillId="29" borderId="17" xfId="0" applyFont="1" applyFill="1" applyBorder="1" applyAlignment="1">
      <alignment horizontal="center" vertical="center" wrapText="1"/>
    </xf>
    <xf numFmtId="0" fontId="6" fillId="29" borderId="16" xfId="0" applyFont="1" applyFill="1" applyBorder="1" applyAlignment="1">
      <alignment horizontal="center" vertical="center" wrapText="1"/>
    </xf>
    <xf numFmtId="0" fontId="74" fillId="29" borderId="3" xfId="0" applyFont="1" applyFill="1" applyBorder="1" applyAlignment="1">
      <alignment horizontal="center" vertical="center"/>
    </xf>
    <xf numFmtId="177" fontId="80" fillId="29" borderId="3" xfId="0" applyNumberFormat="1" applyFont="1" applyFill="1" applyBorder="1" applyAlignment="1">
      <alignment horizontal="center" vertical="center" wrapText="1"/>
    </xf>
    <xf numFmtId="177" fontId="80" fillId="29" borderId="15" xfId="0" applyNumberFormat="1" applyFont="1" applyFill="1" applyBorder="1" applyAlignment="1">
      <alignment horizontal="center" vertical="center" wrapText="1"/>
    </xf>
    <xf numFmtId="177" fontId="80" fillId="29" borderId="17" xfId="0" applyNumberFormat="1" applyFont="1" applyFill="1" applyBorder="1" applyAlignment="1">
      <alignment horizontal="center" vertical="center" wrapText="1"/>
    </xf>
    <xf numFmtId="177" fontId="80" fillId="29" borderId="16" xfId="0" applyNumberFormat="1" applyFont="1" applyFill="1" applyBorder="1" applyAlignment="1">
      <alignment horizontal="center" vertical="center" wrapText="1"/>
    </xf>
    <xf numFmtId="0" fontId="80" fillId="29" borderId="26" xfId="0" applyFont="1" applyFill="1" applyBorder="1" applyAlignment="1">
      <alignment horizontal="center" vertical="center" wrapText="1"/>
    </xf>
    <xf numFmtId="0" fontId="80" fillId="29" borderId="18" xfId="0" applyFont="1" applyFill="1" applyBorder="1" applyAlignment="1">
      <alignment horizontal="center" vertical="center" wrapText="1"/>
    </xf>
    <xf numFmtId="0" fontId="80" fillId="29" borderId="27" xfId="0" applyFont="1" applyFill="1" applyBorder="1" applyAlignment="1">
      <alignment horizontal="center" vertical="center" wrapText="1"/>
    </xf>
    <xf numFmtId="0" fontId="80" fillId="29" borderId="28" xfId="0" applyFont="1" applyFill="1" applyBorder="1" applyAlignment="1">
      <alignment horizontal="center" vertical="center" wrapText="1"/>
    </xf>
    <xf numFmtId="0" fontId="80" fillId="29" borderId="13" xfId="0" applyFont="1" applyFill="1" applyBorder="1" applyAlignment="1">
      <alignment horizontal="center" vertical="center" wrapText="1"/>
    </xf>
    <xf numFmtId="0" fontId="80" fillId="29" borderId="29" xfId="0" applyFont="1" applyFill="1" applyBorder="1" applyAlignment="1">
      <alignment horizontal="center" vertical="center" wrapText="1"/>
    </xf>
    <xf numFmtId="0" fontId="74" fillId="29" borderId="3" xfId="0" applyNumberFormat="1" applyFont="1" applyFill="1" applyBorder="1" applyAlignment="1">
      <alignment horizontal="center" vertical="center" wrapText="1"/>
    </xf>
    <xf numFmtId="0" fontId="80" fillId="29" borderId="17" xfId="0" applyFont="1" applyFill="1" applyBorder="1" applyAlignment="1">
      <alignment horizontal="center" vertical="center"/>
    </xf>
    <xf numFmtId="3" fontId="74" fillId="29" borderId="3" xfId="0" applyNumberFormat="1" applyFont="1" applyFill="1" applyBorder="1" applyAlignment="1">
      <alignment horizontal="center" vertical="center" wrapText="1"/>
    </xf>
    <xf numFmtId="178" fontId="80" fillId="29" borderId="15" xfId="207" applyNumberFormat="1" applyFont="1" applyFill="1" applyBorder="1" applyAlignment="1">
      <alignment horizontal="right" vertical="center" wrapText="1"/>
    </xf>
    <xf numFmtId="178" fontId="80" fillId="29" borderId="16" xfId="207" applyNumberFormat="1" applyFont="1" applyFill="1" applyBorder="1" applyAlignment="1">
      <alignment horizontal="right" vertical="center" wrapText="1"/>
    </xf>
    <xf numFmtId="178" fontId="74" fillId="29" borderId="15" xfId="207" applyNumberFormat="1" applyFont="1" applyFill="1" applyBorder="1" applyAlignment="1">
      <alignment horizontal="right" vertical="center" wrapText="1"/>
    </xf>
    <xf numFmtId="178" fontId="74" fillId="29" borderId="16" xfId="207" applyNumberFormat="1" applyFont="1" applyFill="1" applyBorder="1" applyAlignment="1">
      <alignment horizontal="right" vertical="center" wrapText="1"/>
    </xf>
    <xf numFmtId="177" fontId="74" fillId="29" borderId="15" xfId="0" applyNumberFormat="1" applyFont="1" applyFill="1" applyBorder="1" applyAlignment="1">
      <alignment horizontal="center" vertical="center" wrapText="1"/>
    </xf>
    <xf numFmtId="177" fontId="74" fillId="29" borderId="17" xfId="0" applyNumberFormat="1" applyFont="1" applyFill="1" applyBorder="1" applyAlignment="1">
      <alignment horizontal="center" vertical="center" wrapText="1"/>
    </xf>
    <xf numFmtId="177" fontId="74" fillId="29" borderId="16" xfId="0" applyNumberFormat="1" applyFont="1" applyFill="1" applyBorder="1" applyAlignment="1">
      <alignment horizontal="center" vertical="center" wrapText="1"/>
    </xf>
    <xf numFmtId="0" fontId="6" fillId="29" borderId="3" xfId="0" applyFont="1" applyFill="1" applyBorder="1" applyAlignment="1">
      <alignment horizontal="center" vertical="center" wrapText="1"/>
    </xf>
    <xf numFmtId="177" fontId="74" fillId="29" borderId="3" xfId="0" applyNumberFormat="1" applyFont="1" applyFill="1" applyBorder="1" applyAlignment="1">
      <alignment horizontal="center" vertical="center" wrapText="1"/>
    </xf>
    <xf numFmtId="178" fontId="74" fillId="29" borderId="15" xfId="0" applyNumberFormat="1" applyFont="1" applyFill="1" applyBorder="1" applyAlignment="1">
      <alignment horizontal="center" vertical="center" wrapText="1"/>
    </xf>
    <xf numFmtId="178" fontId="74" fillId="29" borderId="16" xfId="0" applyNumberFormat="1" applyFont="1" applyFill="1" applyBorder="1" applyAlignment="1">
      <alignment horizontal="center" vertical="center" wrapText="1"/>
    </xf>
    <xf numFmtId="0" fontId="74" fillId="29" borderId="3" xfId="0" applyFont="1" applyFill="1" applyBorder="1" applyAlignment="1">
      <alignment horizontal="left" vertical="center" wrapText="1"/>
    </xf>
    <xf numFmtId="0" fontId="74" fillId="29" borderId="0" xfId="0" applyFont="1" applyFill="1" applyAlignment="1">
      <alignment horizontal="center" vertical="center"/>
    </xf>
    <xf numFmtId="0" fontId="74" fillId="29" borderId="0" xfId="0" applyFont="1" applyFill="1" applyAlignment="1">
      <alignment horizontal="center" vertical="center" wrapText="1"/>
    </xf>
    <xf numFmtId="0" fontId="80" fillId="29" borderId="0" xfId="0" applyFont="1" applyFill="1" applyBorder="1" applyAlignment="1">
      <alignment horizontal="center" vertical="center"/>
    </xf>
    <xf numFmtId="0" fontId="6" fillId="29" borderId="0" xfId="0" applyFont="1" applyFill="1" applyAlignment="1">
      <alignment vertical="center"/>
    </xf>
    <xf numFmtId="0" fontId="80" fillId="29" borderId="17" xfId="0" applyFont="1" applyFill="1" applyBorder="1" applyAlignment="1">
      <alignment horizontal="center" vertical="center" wrapText="1"/>
    </xf>
    <xf numFmtId="177" fontId="74" fillId="29" borderId="0" xfId="0" applyNumberFormat="1" applyFont="1" applyFill="1" applyBorder="1" applyAlignment="1">
      <alignment horizontal="center" vertical="center" wrapText="1"/>
    </xf>
    <xf numFmtId="177" fontId="80" fillId="29" borderId="0" xfId="0" applyNumberFormat="1" applyFont="1" applyFill="1" applyBorder="1" applyAlignment="1">
      <alignment horizontal="center" vertical="center" wrapText="1"/>
    </xf>
    <xf numFmtId="0" fontId="6" fillId="29" borderId="0" xfId="0" applyFont="1" applyFill="1" applyAlignment="1">
      <alignment horizontal="center" vertical="center"/>
    </xf>
    <xf numFmtId="0" fontId="0" fillId="29" borderId="0" xfId="0" applyFill="1" applyAlignment="1">
      <alignment horizontal="center" vertical="center"/>
    </xf>
    <xf numFmtId="0" fontId="80" fillId="29" borderId="0" xfId="0" applyFont="1" applyFill="1" applyBorder="1" applyAlignment="1">
      <alignment horizontal="justify" vertical="center" wrapText="1" shrinkToFit="1"/>
    </xf>
    <xf numFmtId="0" fontId="88" fillId="0" borderId="15" xfId="0" applyFont="1" applyFill="1" applyBorder="1" applyAlignment="1">
      <alignment horizontal="left" vertical="center"/>
    </xf>
    <xf numFmtId="0" fontId="88" fillId="0" borderId="17" xfId="0" applyFont="1" applyFill="1" applyBorder="1" applyAlignment="1">
      <alignment horizontal="left" vertical="center"/>
    </xf>
    <xf numFmtId="0" fontId="88" fillId="0" borderId="16" xfId="0" applyFont="1" applyFill="1" applyBorder="1" applyAlignment="1">
      <alignment horizontal="left" vertical="center"/>
    </xf>
    <xf numFmtId="0" fontId="80" fillId="29" borderId="15" xfId="0" applyFont="1" applyFill="1" applyBorder="1" applyAlignment="1">
      <alignment horizontal="left" vertical="center"/>
    </xf>
    <xf numFmtId="0" fontId="80" fillId="29" borderId="17" xfId="0" applyFont="1" applyFill="1" applyBorder="1" applyAlignment="1">
      <alignment horizontal="left" vertical="center"/>
    </xf>
    <xf numFmtId="0" fontId="80" fillId="29" borderId="16" xfId="0" applyFont="1" applyFill="1" applyBorder="1" applyAlignment="1">
      <alignment horizontal="left" vertical="center"/>
    </xf>
    <xf numFmtId="3" fontId="74" fillId="29" borderId="15" xfId="0" applyNumberFormat="1" applyFont="1" applyFill="1" applyBorder="1" applyAlignment="1">
      <alignment horizontal="left" vertical="center" wrapText="1" shrinkToFit="1"/>
    </xf>
    <xf numFmtId="3" fontId="74" fillId="29" borderId="17" xfId="0" applyNumberFormat="1" applyFont="1" applyFill="1" applyBorder="1" applyAlignment="1">
      <alignment horizontal="left" vertical="center" wrapText="1" shrinkToFit="1"/>
    </xf>
    <xf numFmtId="3" fontId="74" fillId="29" borderId="16" xfId="0" applyNumberFormat="1" applyFont="1" applyFill="1" applyBorder="1" applyAlignment="1">
      <alignment horizontal="left" vertical="center" wrapText="1" shrinkToFit="1"/>
    </xf>
    <xf numFmtId="2" fontId="80" fillId="29" borderId="14" xfId="0" applyNumberFormat="1" applyFont="1" applyFill="1" applyBorder="1" applyAlignment="1">
      <alignment horizontal="center" vertical="center" wrapText="1"/>
    </xf>
    <xf numFmtId="2" fontId="80" fillId="29" borderId="19" xfId="0" applyNumberFormat="1" applyFont="1" applyFill="1" applyBorder="1" applyAlignment="1">
      <alignment horizontal="center" vertical="center" wrapText="1"/>
    </xf>
    <xf numFmtId="0" fontId="80" fillId="29" borderId="26" xfId="0" applyFont="1" applyFill="1" applyBorder="1" applyAlignment="1">
      <alignment horizontal="center" vertical="center" wrapText="1" shrinkToFit="1"/>
    </xf>
    <xf numFmtId="0" fontId="80" fillId="29" borderId="18" xfId="0" applyFont="1" applyFill="1" applyBorder="1" applyAlignment="1">
      <alignment horizontal="center" vertical="center" wrapText="1" shrinkToFit="1"/>
    </xf>
    <xf numFmtId="0" fontId="80" fillId="29" borderId="27" xfId="0" applyFont="1" applyFill="1" applyBorder="1" applyAlignment="1">
      <alignment horizontal="center" vertical="center" wrapText="1" shrinkToFit="1"/>
    </xf>
    <xf numFmtId="0" fontId="80" fillId="29" borderId="30" xfId="0" applyFont="1" applyFill="1" applyBorder="1" applyAlignment="1">
      <alignment horizontal="center" vertical="center" wrapText="1" shrinkToFit="1"/>
    </xf>
    <xf numFmtId="0" fontId="80" fillId="29" borderId="0" xfId="0" applyFont="1" applyFill="1" applyBorder="1" applyAlignment="1">
      <alignment horizontal="center" vertical="center" wrapText="1" shrinkToFit="1"/>
    </xf>
    <xf numFmtId="0" fontId="80" fillId="29" borderId="31" xfId="0" applyFont="1" applyFill="1" applyBorder="1" applyAlignment="1">
      <alignment horizontal="center" vertical="center" wrapText="1" shrinkToFit="1"/>
    </xf>
    <xf numFmtId="0" fontId="80" fillId="29" borderId="28" xfId="0" applyFont="1" applyFill="1" applyBorder="1" applyAlignment="1">
      <alignment horizontal="center" vertical="center" wrapText="1" shrinkToFit="1"/>
    </xf>
    <xf numFmtId="0" fontId="80" fillId="29" borderId="13" xfId="0" applyFont="1" applyFill="1" applyBorder="1" applyAlignment="1">
      <alignment horizontal="center" vertical="center" wrapText="1" shrinkToFit="1"/>
    </xf>
    <xf numFmtId="0" fontId="80" fillId="29" borderId="29" xfId="0" applyFont="1" applyFill="1" applyBorder="1" applyAlignment="1">
      <alignment horizontal="center" vertical="center" wrapText="1" shrinkToFit="1"/>
    </xf>
    <xf numFmtId="178" fontId="74" fillId="29" borderId="17" xfId="0" applyNumberFormat="1" applyFont="1" applyFill="1" applyBorder="1" applyAlignment="1">
      <alignment horizontal="center" vertical="center" wrapText="1"/>
    </xf>
    <xf numFmtId="0" fontId="80" fillId="29" borderId="13" xfId="0" applyFont="1" applyFill="1" applyBorder="1" applyAlignment="1">
      <alignment horizontal="right" vertical="center"/>
    </xf>
    <xf numFmtId="2" fontId="80" fillId="29" borderId="15" xfId="0" applyNumberFormat="1" applyFont="1" applyFill="1" applyBorder="1" applyAlignment="1">
      <alignment horizontal="center" vertical="center" wrapText="1"/>
    </xf>
    <xf numFmtId="2" fontId="80" fillId="29" borderId="17" xfId="0" applyNumberFormat="1" applyFont="1" applyFill="1" applyBorder="1" applyAlignment="1">
      <alignment horizontal="center" vertical="center" wrapText="1"/>
    </xf>
    <xf numFmtId="2" fontId="80" fillId="29" borderId="16" xfId="0" applyNumberFormat="1" applyFont="1" applyFill="1" applyBorder="1" applyAlignment="1">
      <alignment horizontal="center" vertical="center" wrapText="1"/>
    </xf>
    <xf numFmtId="0" fontId="80" fillId="29" borderId="15" xfId="0" applyNumberFormat="1" applyFont="1" applyFill="1" applyBorder="1" applyAlignment="1">
      <alignment horizontal="center"/>
    </xf>
    <xf numFmtId="0" fontId="80" fillId="29" borderId="16" xfId="0" applyNumberFormat="1" applyFont="1" applyFill="1" applyBorder="1" applyAlignment="1">
      <alignment horizontal="center"/>
    </xf>
    <xf numFmtId="177" fontId="80" fillId="0" borderId="3" xfId="0" applyNumberFormat="1" applyFont="1" applyFill="1" applyBorder="1" applyAlignment="1">
      <alignment horizontal="center" vertical="center" wrapText="1"/>
    </xf>
    <xf numFmtId="0" fontId="80" fillId="29" borderId="3" xfId="0" applyNumberFormat="1" applyFont="1" applyFill="1" applyBorder="1" applyAlignment="1">
      <alignment horizontal="center" vertical="center" wrapText="1"/>
    </xf>
    <xf numFmtId="0" fontId="80" fillId="29" borderId="15" xfId="0" applyNumberFormat="1" applyFont="1" applyFill="1" applyBorder="1" applyAlignment="1">
      <alignment horizontal="left" vertical="justify"/>
    </xf>
    <xf numFmtId="0" fontId="80" fillId="29" borderId="16" xfId="0" applyNumberFormat="1" applyFont="1" applyFill="1" applyBorder="1" applyAlignment="1">
      <alignment horizontal="left" vertical="justify"/>
    </xf>
    <xf numFmtId="0" fontId="71" fillId="29" borderId="0" xfId="0" applyFont="1" applyFill="1" applyAlignment="1">
      <alignment vertical="center" wrapText="1"/>
    </xf>
    <xf numFmtId="0" fontId="0" fillId="29" borderId="0" xfId="0" applyFill="1" applyAlignment="1">
      <alignment vertical="center" wrapText="1"/>
    </xf>
    <xf numFmtId="0" fontId="80" fillId="29" borderId="0" xfId="0" applyFont="1" applyFill="1" applyAlignment="1">
      <alignment horizontal="right" vertical="center"/>
    </xf>
    <xf numFmtId="0" fontId="80" fillId="29" borderId="14" xfId="0" applyFont="1" applyFill="1" applyBorder="1" applyAlignment="1">
      <alignment horizontal="center" vertical="center" wrapText="1" shrinkToFit="1"/>
    </xf>
    <xf numFmtId="0" fontId="80" fillId="29" borderId="32" xfId="0" applyFont="1" applyFill="1" applyBorder="1" applyAlignment="1">
      <alignment horizontal="center" vertical="center" wrapText="1" shrinkToFit="1"/>
    </xf>
    <xf numFmtId="0" fontId="80" fillId="29" borderId="19" xfId="0" applyFont="1" applyFill="1" applyBorder="1" applyAlignment="1">
      <alignment horizontal="center" vertical="center" wrapText="1" shrinkToFit="1"/>
    </xf>
    <xf numFmtId="0" fontId="80" fillId="29" borderId="30" xfId="0" applyFont="1" applyFill="1" applyBorder="1" applyAlignment="1">
      <alignment horizontal="center" vertical="center" wrapText="1"/>
    </xf>
    <xf numFmtId="0" fontId="80" fillId="29" borderId="31" xfId="0" applyFont="1" applyFill="1" applyBorder="1" applyAlignment="1">
      <alignment horizontal="center" vertical="center" wrapText="1"/>
    </xf>
    <xf numFmtId="3" fontId="80" fillId="29" borderId="3" xfId="0" applyNumberFormat="1" applyFont="1" applyFill="1" applyBorder="1" applyAlignment="1">
      <alignment horizontal="center" vertical="center" wrapText="1" shrinkToFit="1"/>
    </xf>
    <xf numFmtId="0" fontId="74" fillId="29" borderId="15" xfId="0" applyFont="1" applyFill="1" applyBorder="1" applyAlignment="1">
      <alignment horizontal="left" vertical="center" wrapText="1" shrinkToFit="1"/>
    </xf>
    <xf numFmtId="0" fontId="74" fillId="29" borderId="17" xfId="0" applyFont="1" applyFill="1" applyBorder="1" applyAlignment="1">
      <alignment horizontal="left" vertical="center" wrapText="1" shrinkToFit="1"/>
    </xf>
    <xf numFmtId="0" fontId="74" fillId="29" borderId="16" xfId="0" applyFont="1" applyFill="1" applyBorder="1" applyAlignment="1">
      <alignment horizontal="left" vertical="center" wrapText="1" shrinkToFit="1"/>
    </xf>
    <xf numFmtId="0" fontId="80" fillId="29" borderId="15" xfId="0" applyNumberFormat="1" applyFont="1" applyFill="1" applyBorder="1" applyAlignment="1">
      <alignment horizontal="left" vertical="center" wrapText="1" shrinkToFit="1"/>
    </xf>
    <xf numFmtId="0" fontId="80" fillId="29" borderId="17" xfId="0" applyNumberFormat="1" applyFont="1" applyFill="1" applyBorder="1" applyAlignment="1">
      <alignment horizontal="left" vertical="center" wrapText="1" shrinkToFit="1"/>
    </xf>
    <xf numFmtId="0" fontId="80" fillId="29" borderId="16" xfId="0" applyNumberFormat="1" applyFont="1" applyFill="1" applyBorder="1" applyAlignment="1">
      <alignment horizontal="left" vertical="center" wrapText="1" shrinkToFit="1"/>
    </xf>
    <xf numFmtId="179" fontId="74" fillId="29" borderId="15" xfId="0" applyNumberFormat="1" applyFont="1" applyFill="1" applyBorder="1" applyAlignment="1">
      <alignment horizontal="center" vertical="center" wrapText="1"/>
    </xf>
    <xf numFmtId="179" fontId="74" fillId="29" borderId="17" xfId="0" applyNumberFormat="1" applyFont="1" applyFill="1" applyBorder="1" applyAlignment="1">
      <alignment horizontal="center" vertical="center" wrapText="1"/>
    </xf>
    <xf numFmtId="179" fontId="74" fillId="29" borderId="16" xfId="0" applyNumberFormat="1" applyFont="1" applyFill="1" applyBorder="1" applyAlignment="1">
      <alignment horizontal="center" vertical="center" wrapText="1"/>
    </xf>
    <xf numFmtId="179" fontId="80" fillId="29" borderId="15" xfId="0" applyNumberFormat="1" applyFont="1" applyFill="1" applyBorder="1" applyAlignment="1">
      <alignment horizontal="center" vertical="center" wrapText="1"/>
    </xf>
    <xf numFmtId="179" fontId="80" fillId="29" borderId="17" xfId="0" applyNumberFormat="1" applyFont="1" applyFill="1" applyBorder="1" applyAlignment="1">
      <alignment horizontal="center" vertical="center" wrapText="1"/>
    </xf>
    <xf numFmtId="179" fontId="80" fillId="29" borderId="16" xfId="0" applyNumberFormat="1" applyFont="1" applyFill="1" applyBorder="1" applyAlignment="1">
      <alignment horizontal="center" vertical="center" wrapText="1"/>
    </xf>
    <xf numFmtId="3" fontId="80" fillId="29" borderId="15" xfId="0" applyNumberFormat="1" applyFont="1" applyFill="1" applyBorder="1" applyAlignment="1">
      <alignment horizontal="center" vertical="center" wrapText="1" shrinkToFit="1"/>
    </xf>
    <xf numFmtId="3" fontId="80" fillId="29" borderId="16" xfId="0" applyNumberFormat="1" applyFont="1" applyFill="1" applyBorder="1" applyAlignment="1">
      <alignment horizontal="center" vertical="center" wrapText="1" shrinkToFit="1"/>
    </xf>
    <xf numFmtId="0" fontId="80" fillId="29" borderId="3" xfId="0" applyFont="1" applyFill="1" applyBorder="1" applyAlignment="1">
      <alignment horizontal="center" vertical="center" wrapText="1" shrinkToFit="1"/>
    </xf>
    <xf numFmtId="0" fontId="80" fillId="29" borderId="0" xfId="0" applyFont="1" applyFill="1" applyBorder="1" applyAlignment="1">
      <alignment horizontal="center" vertical="center" wrapText="1"/>
    </xf>
    <xf numFmtId="49" fontId="80" fillId="29" borderId="15" xfId="0" applyNumberFormat="1" applyFont="1" applyFill="1" applyBorder="1" applyAlignment="1">
      <alignment horizontal="left" vertical="center" wrapText="1"/>
    </xf>
    <xf numFmtId="49" fontId="80" fillId="29" borderId="17" xfId="0" applyNumberFormat="1" applyFont="1" applyFill="1" applyBorder="1" applyAlignment="1">
      <alignment horizontal="left" vertical="center" wrapText="1"/>
    </xf>
    <xf numFmtId="49" fontId="80" fillId="29" borderId="16" xfId="0" applyNumberFormat="1" applyFont="1" applyFill="1" applyBorder="1" applyAlignment="1">
      <alignment horizontal="left" vertical="center" wrapText="1"/>
    </xf>
    <xf numFmtId="0" fontId="80" fillId="29" borderId="15" xfId="0" applyNumberFormat="1" applyFont="1" applyFill="1" applyBorder="1" applyAlignment="1">
      <alignment horizontal="center" vertical="center" wrapText="1" shrinkToFit="1"/>
    </xf>
    <xf numFmtId="0" fontId="80" fillId="29" borderId="16" xfId="0" applyNumberFormat="1" applyFont="1" applyFill="1" applyBorder="1" applyAlignment="1">
      <alignment horizontal="center" vertical="center" wrapText="1" shrinkToFit="1"/>
    </xf>
    <xf numFmtId="0" fontId="80" fillId="29" borderId="15" xfId="0" applyNumberFormat="1" applyFont="1" applyFill="1" applyBorder="1" applyAlignment="1">
      <alignment horizontal="center" vertical="center" wrapText="1"/>
    </xf>
    <xf numFmtId="0" fontId="80" fillId="29" borderId="17" xfId="0" applyNumberFormat="1" applyFont="1" applyFill="1" applyBorder="1" applyAlignment="1">
      <alignment horizontal="center" vertical="center" wrapText="1"/>
    </xf>
    <xf numFmtId="0" fontId="80" fillId="29" borderId="16" xfId="0" applyNumberFormat="1" applyFont="1" applyFill="1" applyBorder="1" applyAlignment="1">
      <alignment horizontal="center" vertical="center" wrapText="1"/>
    </xf>
    <xf numFmtId="0" fontId="80" fillId="29" borderId="15" xfId="0" applyFont="1" applyFill="1" applyBorder="1" applyAlignment="1">
      <alignment horizontal="center" vertical="center" wrapText="1" shrinkToFit="1"/>
    </xf>
    <xf numFmtId="0" fontId="80" fillId="29" borderId="16" xfId="0" applyFont="1" applyFill="1" applyBorder="1" applyAlignment="1">
      <alignment horizontal="center" vertical="center" wrapText="1" shrinkToFit="1"/>
    </xf>
    <xf numFmtId="0" fontId="80" fillId="29" borderId="18" xfId="0" applyFont="1" applyFill="1" applyBorder="1" applyAlignment="1">
      <alignment horizontal="center" vertical="center"/>
    </xf>
    <xf numFmtId="0" fontId="80" fillId="29" borderId="27" xfId="0" applyFont="1" applyFill="1" applyBorder="1" applyAlignment="1">
      <alignment horizontal="center" vertical="center"/>
    </xf>
    <xf numFmtId="0" fontId="80" fillId="29" borderId="28" xfId="0" applyFont="1" applyFill="1" applyBorder="1" applyAlignment="1">
      <alignment horizontal="center" vertical="center"/>
    </xf>
    <xf numFmtId="0" fontId="80" fillId="29" borderId="13" xfId="0" applyFont="1" applyFill="1" applyBorder="1" applyAlignment="1">
      <alignment horizontal="center" vertical="center"/>
    </xf>
    <xf numFmtId="0" fontId="80" fillId="29" borderId="29" xfId="0" applyFont="1" applyFill="1" applyBorder="1" applyAlignment="1">
      <alignment horizontal="center" vertical="center"/>
    </xf>
    <xf numFmtId="178" fontId="80" fillId="29" borderId="17" xfId="0" applyNumberFormat="1" applyFont="1" applyFill="1" applyBorder="1" applyAlignment="1">
      <alignment horizontal="center" vertical="center" wrapText="1"/>
    </xf>
    <xf numFmtId="169" fontId="104" fillId="29" borderId="0" xfId="0" applyNumberFormat="1" applyFont="1" applyFill="1" applyBorder="1" applyAlignment="1">
      <alignment horizontal="center"/>
    </xf>
    <xf numFmtId="3" fontId="80" fillId="29" borderId="3" xfId="0" applyNumberFormat="1" applyFont="1" applyFill="1" applyBorder="1" applyAlignment="1">
      <alignment horizontal="left" vertical="center" wrapText="1"/>
    </xf>
    <xf numFmtId="0" fontId="105" fillId="29" borderId="0" xfId="0" applyFont="1" applyFill="1" applyBorder="1" applyAlignment="1">
      <alignment horizontal="center"/>
    </xf>
    <xf numFmtId="3" fontId="74" fillId="29" borderId="3" xfId="0" applyNumberFormat="1" applyFont="1" applyFill="1" applyBorder="1" applyAlignment="1">
      <alignment horizontal="left" vertical="center" wrapText="1"/>
    </xf>
    <xf numFmtId="0" fontId="74" fillId="29" borderId="15" xfId="0" applyFont="1" applyFill="1" applyBorder="1" applyAlignment="1">
      <alignment horizontal="left"/>
    </xf>
    <xf numFmtId="0" fontId="74" fillId="29" borderId="17" xfId="0" applyFont="1" applyFill="1" applyBorder="1" applyAlignment="1">
      <alignment horizontal="left"/>
    </xf>
    <xf numFmtId="0" fontId="74" fillId="29" borderId="16" xfId="0" applyFont="1" applyFill="1" applyBorder="1" applyAlignment="1">
      <alignment horizontal="left"/>
    </xf>
    <xf numFmtId="3" fontId="80" fillId="0" borderId="3" xfId="0" applyNumberFormat="1" applyFont="1" applyFill="1" applyBorder="1" applyAlignment="1">
      <alignment horizontal="left" vertical="center" wrapText="1"/>
    </xf>
    <xf numFmtId="49" fontId="80" fillId="29" borderId="15" xfId="0" applyNumberFormat="1" applyFont="1" applyFill="1" applyBorder="1" applyAlignment="1">
      <alignment horizontal="center" vertical="center" wrapText="1"/>
    </xf>
    <xf numFmtId="49" fontId="80" fillId="29" borderId="16" xfId="0" applyNumberFormat="1" applyFont="1" applyFill="1" applyBorder="1" applyAlignment="1">
      <alignment horizontal="center" vertical="center" wrapText="1"/>
    </xf>
    <xf numFmtId="0" fontId="74" fillId="29" borderId="15" xfId="0" applyNumberFormat="1" applyFont="1" applyFill="1" applyBorder="1" applyAlignment="1">
      <alignment horizontal="left" vertical="center" wrapText="1" shrinkToFit="1"/>
    </xf>
    <xf numFmtId="0" fontId="74" fillId="29" borderId="17" xfId="0" applyNumberFormat="1" applyFont="1" applyFill="1" applyBorder="1" applyAlignment="1">
      <alignment horizontal="left" vertical="center" wrapText="1" shrinkToFit="1"/>
    </xf>
    <xf numFmtId="0" fontId="74" fillId="29" borderId="16" xfId="0" applyNumberFormat="1" applyFont="1" applyFill="1" applyBorder="1" applyAlignment="1">
      <alignment horizontal="left" vertical="center" wrapText="1" shrinkToFit="1"/>
    </xf>
    <xf numFmtId="0" fontId="74" fillId="0" borderId="0" xfId="0" applyFont="1" applyAlignment="1">
      <alignment horizontal="right" vertical="center"/>
    </xf>
    <xf numFmtId="0" fontId="74" fillId="0" borderId="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74" fillId="0" borderId="15" xfId="0" applyFont="1" applyFill="1" applyBorder="1" applyAlignment="1">
      <alignment horizontal="center" vertical="center"/>
    </xf>
    <xf numFmtId="0" fontId="92" fillId="0" borderId="17" xfId="0" applyFont="1" applyBorder="1" applyAlignment="1">
      <alignment horizontal="center" vertical="center"/>
    </xf>
    <xf numFmtId="0" fontId="92" fillId="0" borderId="16" xfId="0" applyFont="1" applyBorder="1" applyAlignment="1">
      <alignment horizontal="center" vertical="center"/>
    </xf>
    <xf numFmtId="0" fontId="74" fillId="29" borderId="15" xfId="0" applyFont="1" applyFill="1" applyBorder="1" applyAlignment="1">
      <alignment horizontal="center" vertical="center" wrapText="1"/>
    </xf>
    <xf numFmtId="0" fontId="92" fillId="29" borderId="17" xfId="0" applyFont="1" applyFill="1" applyBorder="1" applyAlignment="1">
      <alignment horizontal="center" vertical="center"/>
    </xf>
    <xf numFmtId="0" fontId="92" fillId="29" borderId="16" xfId="0" applyFont="1" applyFill="1" applyBorder="1" applyAlignment="1">
      <alignment horizontal="center" vertical="center"/>
    </xf>
    <xf numFmtId="0" fontId="10" fillId="29" borderId="0" xfId="0" applyFont="1" applyFill="1" applyBorder="1" applyAlignment="1">
      <alignment horizontal="center" vertical="top"/>
    </xf>
    <xf numFmtId="0" fontId="10" fillId="29" borderId="0" xfId="0" applyFont="1" applyFill="1" applyAlignment="1">
      <alignment horizontal="center" vertical="top"/>
    </xf>
    <xf numFmtId="0" fontId="73" fillId="29" borderId="0" xfId="0" applyFont="1" applyFill="1" applyAlignment="1">
      <alignment horizontal="center" vertical="center"/>
    </xf>
    <xf numFmtId="0" fontId="78" fillId="29" borderId="0" xfId="0" applyFont="1" applyFill="1" applyBorder="1" applyAlignment="1">
      <alignment vertical="center"/>
    </xf>
    <xf numFmtId="179" fontId="87" fillId="0" borderId="0" xfId="0" applyNumberFormat="1" applyFont="1" applyFill="1" applyBorder="1" applyAlignment="1">
      <alignment horizontal="center" vertical="center" wrapText="1"/>
    </xf>
  </cellXfs>
  <cellStyles count="368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8"/>
    <cellStyle name="Вывод 3" xfId="209"/>
    <cellStyle name="Вычисление 2" xfId="210"/>
    <cellStyle name="Вычисление 3" xfId="211"/>
    <cellStyle name="Денежный 2" xfId="212"/>
    <cellStyle name="Заголовок 1 2" xfId="213"/>
    <cellStyle name="Заголовок 1 3" xfId="214"/>
    <cellStyle name="Заголовок 2 2" xfId="215"/>
    <cellStyle name="Заголовок 2 3" xfId="216"/>
    <cellStyle name="Заголовок 3 2" xfId="217"/>
    <cellStyle name="Заголовок 3 3" xfId="218"/>
    <cellStyle name="Заголовок 4 2" xfId="219"/>
    <cellStyle name="Заголовок 4 3" xfId="220"/>
    <cellStyle name="Итог 2" xfId="221"/>
    <cellStyle name="Итог 3" xfId="222"/>
    <cellStyle name="Контрольная ячейка 2" xfId="223"/>
    <cellStyle name="Контрольная ячейка 3" xfId="224"/>
    <cellStyle name="Название 2" xfId="225"/>
    <cellStyle name="Название 3" xfId="226"/>
    <cellStyle name="Нейтральный 2" xfId="227"/>
    <cellStyle name="Нейтральный 3" xfId="228"/>
    <cellStyle name="Обычный" xfId="0" builtinId="0"/>
    <cellStyle name="Обычный 10" xfId="229"/>
    <cellStyle name="Обычный 11" xfId="230"/>
    <cellStyle name="Обычный 12" xfId="231"/>
    <cellStyle name="Обычный 13" xfId="232"/>
    <cellStyle name="Обычный 14" xfId="233"/>
    <cellStyle name="Обычный 15" xfId="234"/>
    <cellStyle name="Обычный 16" xfId="235"/>
    <cellStyle name="Обычный 17" xfId="236"/>
    <cellStyle name="Обычный 18" xfId="237"/>
    <cellStyle name="Обычный 2" xfId="238"/>
    <cellStyle name="Обычный 2 10" xfId="239"/>
    <cellStyle name="Обычный 2 11" xfId="240"/>
    <cellStyle name="Обычный 2 12" xfId="241"/>
    <cellStyle name="Обычный 2 13" xfId="242"/>
    <cellStyle name="Обычный 2 14" xfId="243"/>
    <cellStyle name="Обычный 2 15" xfId="244"/>
    <cellStyle name="Обычный 2 16" xfId="245"/>
    <cellStyle name="Обычный 2 2" xfId="246"/>
    <cellStyle name="Обычный 2 2 2" xfId="247"/>
    <cellStyle name="Обычный 2 2 3" xfId="248"/>
    <cellStyle name="Обычный 2 2 3 2" xfId="354"/>
    <cellStyle name="Обычный 2 2_Расшифровка прочих" xfId="249"/>
    <cellStyle name="Обычный 2 3" xfId="250"/>
    <cellStyle name="Обычный 2 4" xfId="251"/>
    <cellStyle name="Обычный 2 5" xfId="252"/>
    <cellStyle name="Обычный 2 6" xfId="253"/>
    <cellStyle name="Обычный 2 7" xfId="254"/>
    <cellStyle name="Обычный 2 8" xfId="255"/>
    <cellStyle name="Обычный 2 9" xfId="256"/>
    <cellStyle name="Обычный 2_2604-2010" xfId="257"/>
    <cellStyle name="Обычный 3" xfId="258"/>
    <cellStyle name="Обычный 3 10" xfId="259"/>
    <cellStyle name="Обычный 3 10 2" xfId="355"/>
    <cellStyle name="Обычный 3 11" xfId="260"/>
    <cellStyle name="Обычный 3 11 2" xfId="356"/>
    <cellStyle name="Обычный 3 12" xfId="261"/>
    <cellStyle name="Обычный 3 12 2" xfId="357"/>
    <cellStyle name="Обычный 3 13" xfId="262"/>
    <cellStyle name="Обычный 3 13 2" xfId="358"/>
    <cellStyle name="Обычный 3 14" xfId="263"/>
    <cellStyle name="Обычный 3 2" xfId="264"/>
    <cellStyle name="Обычный 3 2 2" xfId="359"/>
    <cellStyle name="Обычный 3 3" xfId="265"/>
    <cellStyle name="Обычный 3 3 2" xfId="360"/>
    <cellStyle name="Обычный 3 4" xfId="266"/>
    <cellStyle name="Обычный 3 4 2" xfId="361"/>
    <cellStyle name="Обычный 3 5" xfId="267"/>
    <cellStyle name="Обычный 3 5 2" xfId="362"/>
    <cellStyle name="Обычный 3 6" xfId="268"/>
    <cellStyle name="Обычный 3 6 2" xfId="363"/>
    <cellStyle name="Обычный 3 7" xfId="269"/>
    <cellStyle name="Обычный 3 7 2" xfId="364"/>
    <cellStyle name="Обычный 3 8" xfId="270"/>
    <cellStyle name="Обычный 3 8 2" xfId="365"/>
    <cellStyle name="Обычный 3 9" xfId="271"/>
    <cellStyle name="Обычный 3 9 2" xfId="366"/>
    <cellStyle name="Обычный 3_Дефицит_7 млрд_0608_бс" xfId="272"/>
    <cellStyle name="Обычный 4" xfId="273"/>
    <cellStyle name="Обычный 4 2" xfId="367"/>
    <cellStyle name="Обычный 5" xfId="274"/>
    <cellStyle name="Обычный 5 2" xfId="275"/>
    <cellStyle name="Обычный 6" xfId="276"/>
    <cellStyle name="Обычный 6 2" xfId="277"/>
    <cellStyle name="Обычный 6 3" xfId="278"/>
    <cellStyle name="Обычный 6 4" xfId="279"/>
    <cellStyle name="Обычный 6_Дефицит_7 млрд_0608_бс" xfId="280"/>
    <cellStyle name="Обычный 7" xfId="281"/>
    <cellStyle name="Обычный 7 2" xfId="282"/>
    <cellStyle name="Обычный 8" xfId="283"/>
    <cellStyle name="Обычный 9" xfId="284"/>
    <cellStyle name="Обычный 9 2" xfId="285"/>
    <cellStyle name="Плохой 2" xfId="286"/>
    <cellStyle name="Плохой 3" xfId="287"/>
    <cellStyle name="Пояснение 2" xfId="288"/>
    <cellStyle name="Пояснение 3" xfId="289"/>
    <cellStyle name="Примечание 2" xfId="290"/>
    <cellStyle name="Примечание 3" xfId="291"/>
    <cellStyle name="Процентный" xfId="207" builtinId="5"/>
    <cellStyle name="Процентный 2" xfId="292"/>
    <cellStyle name="Процентный 2 10" xfId="293"/>
    <cellStyle name="Процентный 2 11" xfId="294"/>
    <cellStyle name="Процентный 2 12" xfId="295"/>
    <cellStyle name="Процентный 2 13" xfId="296"/>
    <cellStyle name="Процентный 2 14" xfId="297"/>
    <cellStyle name="Процентный 2 15" xfId="298"/>
    <cellStyle name="Процентный 2 16" xfId="299"/>
    <cellStyle name="Процентный 2 2" xfId="300"/>
    <cellStyle name="Процентный 2 3" xfId="301"/>
    <cellStyle name="Процентный 2 4" xfId="302"/>
    <cellStyle name="Процентный 2 5" xfId="303"/>
    <cellStyle name="Процентный 2 6" xfId="304"/>
    <cellStyle name="Процентный 2 7" xfId="305"/>
    <cellStyle name="Процентный 2 8" xfId="306"/>
    <cellStyle name="Процентный 2 9" xfId="307"/>
    <cellStyle name="Процентный 3" xfId="308"/>
    <cellStyle name="Процентный 4" xfId="309"/>
    <cellStyle name="Процентный 4 2" xfId="310"/>
    <cellStyle name="Связанная ячейка 2" xfId="311"/>
    <cellStyle name="Связанная ячейка 3" xfId="312"/>
    <cellStyle name="Стиль 1" xfId="313"/>
    <cellStyle name="Стиль 1 2" xfId="314"/>
    <cellStyle name="Стиль 1 3" xfId="315"/>
    <cellStyle name="Стиль 1 4" xfId="316"/>
    <cellStyle name="Стиль 1 5" xfId="317"/>
    <cellStyle name="Стиль 1 6" xfId="318"/>
    <cellStyle name="Стиль 1 7" xfId="319"/>
    <cellStyle name="Текст предупреждения 2" xfId="320"/>
    <cellStyle name="Текст предупреждения 3" xfId="321"/>
    <cellStyle name="Тысячи [0]_1.62" xfId="322"/>
    <cellStyle name="Тысячи_1.62" xfId="323"/>
    <cellStyle name="Финансовый 2" xfId="324"/>
    <cellStyle name="Финансовый 2 10" xfId="325"/>
    <cellStyle name="Финансовый 2 11" xfId="326"/>
    <cellStyle name="Финансовый 2 12" xfId="327"/>
    <cellStyle name="Финансовый 2 13" xfId="328"/>
    <cellStyle name="Финансовый 2 14" xfId="329"/>
    <cellStyle name="Финансовый 2 15" xfId="330"/>
    <cellStyle name="Финансовый 2 16" xfId="331"/>
    <cellStyle name="Финансовый 2 17" xfId="332"/>
    <cellStyle name="Финансовый 2 2" xfId="333"/>
    <cellStyle name="Финансовый 2 3" xfId="334"/>
    <cellStyle name="Финансовый 2 4" xfId="335"/>
    <cellStyle name="Финансовый 2 5" xfId="336"/>
    <cellStyle name="Финансовый 2 6" xfId="337"/>
    <cellStyle name="Финансовый 2 7" xfId="338"/>
    <cellStyle name="Финансовый 2 8" xfId="339"/>
    <cellStyle name="Финансовый 2 9" xfId="340"/>
    <cellStyle name="Финансовый 3" xfId="341"/>
    <cellStyle name="Финансовый 3 2" xfId="342"/>
    <cellStyle name="Финансовый 4" xfId="343"/>
    <cellStyle name="Финансовый 4 2" xfId="344"/>
    <cellStyle name="Финансовый 4 3" xfId="345"/>
    <cellStyle name="Финансовый 5" xfId="346"/>
    <cellStyle name="Финансовый 6" xfId="347"/>
    <cellStyle name="Финансовый 7" xfId="348"/>
    <cellStyle name="Хороший 2" xfId="349"/>
    <cellStyle name="Хороший 3" xfId="350"/>
    <cellStyle name="числовой" xfId="351"/>
    <cellStyle name="Ю" xfId="352"/>
    <cellStyle name="Ю-FreeSet_10" xfId="35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9" Type="http://schemas.openxmlformats.org/officeDocument/2006/relationships/externalLink" Target="externalLinks/externalLink2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34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28.xml"/><Relationship Id="rId47" Type="http://schemas.openxmlformats.org/officeDocument/2006/relationships/externalLink" Target="externalLinks/externalLink33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9.xml"/><Relationship Id="rId38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3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18.xml"/><Relationship Id="rId37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26.xml"/><Relationship Id="rId45" Type="http://schemas.openxmlformats.org/officeDocument/2006/relationships/externalLink" Target="externalLinks/externalLink31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22.xml"/><Relationship Id="rId49" Type="http://schemas.openxmlformats.org/officeDocument/2006/relationships/externalLink" Target="externalLinks/externalLink3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31" Type="http://schemas.openxmlformats.org/officeDocument/2006/relationships/externalLink" Target="externalLinks/externalLink17.xml"/><Relationship Id="rId44" Type="http://schemas.openxmlformats.org/officeDocument/2006/relationships/externalLink" Target="externalLinks/externalLink30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6.xml"/><Relationship Id="rId35" Type="http://schemas.openxmlformats.org/officeDocument/2006/relationships/externalLink" Target="externalLinks/externalLink21.xml"/><Relationship Id="rId43" Type="http://schemas.openxmlformats.org/officeDocument/2006/relationships/externalLink" Target="externalLinks/externalLink29.xml"/><Relationship Id="rId48" Type="http://schemas.openxmlformats.org/officeDocument/2006/relationships/externalLink" Target="externalLinks/externalLink34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7  інші витрати"/>
      <sheetName val="Правила ДДС"/>
      <sheetName val="_ф3"/>
      <sheetName val="_Ф4"/>
      <sheetName val="_Ф5"/>
      <sheetName val="Ф7_цены"/>
      <sheetName val="Ф8_цен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form"/>
      <sheetName val="Ini"/>
      <sheetName val="Setup"/>
      <sheetName val="200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8"/>
  <sheetViews>
    <sheetView view="pageBreakPreview" topLeftCell="A121" zoomScale="70" zoomScaleNormal="70" zoomScaleSheetLayoutView="70" workbookViewId="0">
      <selection activeCell="C145" sqref="C145"/>
    </sheetView>
  </sheetViews>
  <sheetFormatPr defaultColWidth="9.140625" defaultRowHeight="18.75"/>
  <cols>
    <col min="1" max="1" width="95" style="142" customWidth="1"/>
    <col min="2" max="2" width="17.140625" style="141" customWidth="1"/>
    <col min="3" max="6" width="30.7109375" style="141" customWidth="1"/>
    <col min="7" max="7" width="25.7109375" style="141" customWidth="1"/>
    <col min="8" max="8" width="21.7109375" style="141" customWidth="1"/>
    <col min="9" max="9" width="10" style="142" customWidth="1"/>
    <col min="10" max="10" width="9.5703125" style="142" customWidth="1"/>
    <col min="11" max="16384" width="9.140625" style="142"/>
  </cols>
  <sheetData>
    <row r="1" spans="1:8" ht="29.25" customHeight="1">
      <c r="A1" s="156"/>
      <c r="B1" s="447"/>
      <c r="C1" s="447"/>
      <c r="D1" s="447"/>
      <c r="E1" s="447"/>
      <c r="F1" s="146"/>
      <c r="G1" s="208">
        <v>2022</v>
      </c>
      <c r="H1" s="209" t="s">
        <v>99</v>
      </c>
    </row>
    <row r="2" spans="1:8" ht="29.25" customHeight="1">
      <c r="A2" s="156" t="s">
        <v>14</v>
      </c>
      <c r="B2" s="448" t="s">
        <v>492</v>
      </c>
      <c r="C2" s="448"/>
      <c r="D2" s="448"/>
      <c r="E2" s="448"/>
      <c r="F2" s="206"/>
      <c r="G2" s="300" t="s">
        <v>489</v>
      </c>
      <c r="H2" s="302" t="s">
        <v>96</v>
      </c>
    </row>
    <row r="3" spans="1:8" ht="29.25" customHeight="1">
      <c r="A3" s="156" t="s">
        <v>15</v>
      </c>
      <c r="B3" s="448" t="s">
        <v>493</v>
      </c>
      <c r="C3" s="448"/>
      <c r="D3" s="448"/>
      <c r="E3" s="448"/>
      <c r="F3" s="146"/>
      <c r="G3" s="301">
        <v>150</v>
      </c>
      <c r="H3" s="302" t="s">
        <v>95</v>
      </c>
    </row>
    <row r="4" spans="1:8" ht="29.25" customHeight="1">
      <c r="A4" s="156" t="s">
        <v>20</v>
      </c>
      <c r="B4" s="448" t="s">
        <v>494</v>
      </c>
      <c r="C4" s="448"/>
      <c r="D4" s="448"/>
      <c r="E4" s="448"/>
      <c r="F4" s="205"/>
      <c r="G4" s="301" t="s">
        <v>490</v>
      </c>
      <c r="H4" s="302" t="s">
        <v>94</v>
      </c>
    </row>
    <row r="5" spans="1:8" ht="29.25" customHeight="1">
      <c r="A5" s="156" t="s">
        <v>422</v>
      </c>
      <c r="B5" s="448" t="s">
        <v>495</v>
      </c>
      <c r="C5" s="448"/>
      <c r="D5" s="448"/>
      <c r="E5" s="448"/>
      <c r="F5" s="205"/>
      <c r="G5" s="301"/>
      <c r="H5" s="302" t="s">
        <v>9</v>
      </c>
    </row>
    <row r="6" spans="1:8" ht="29.25" customHeight="1">
      <c r="A6" s="156" t="s">
        <v>17</v>
      </c>
      <c r="B6" s="448" t="s">
        <v>496</v>
      </c>
      <c r="C6" s="448"/>
      <c r="D6" s="448"/>
      <c r="E6" s="448"/>
      <c r="F6" s="205"/>
      <c r="G6" s="301"/>
      <c r="H6" s="302" t="s">
        <v>8</v>
      </c>
    </row>
    <row r="7" spans="1:8" ht="29.25" customHeight="1">
      <c r="A7" s="156" t="s">
        <v>16</v>
      </c>
      <c r="B7" s="448" t="s">
        <v>497</v>
      </c>
      <c r="C7" s="448"/>
      <c r="D7" s="448"/>
      <c r="E7" s="448"/>
      <c r="F7" s="206"/>
      <c r="G7" s="210" t="s">
        <v>491</v>
      </c>
      <c r="H7" s="302" t="s">
        <v>10</v>
      </c>
    </row>
    <row r="8" spans="1:8" ht="29.25" customHeight="1">
      <c r="A8" s="156" t="s">
        <v>425</v>
      </c>
      <c r="B8" s="448" t="s">
        <v>464</v>
      </c>
      <c r="C8" s="448"/>
      <c r="D8" s="448"/>
      <c r="E8" s="448"/>
      <c r="F8" s="207"/>
      <c r="G8" s="211"/>
      <c r="H8" s="212"/>
    </row>
    <row r="9" spans="1:8" ht="29.25" customHeight="1">
      <c r="A9" s="156" t="s">
        <v>21</v>
      </c>
      <c r="B9" s="448" t="s">
        <v>498</v>
      </c>
      <c r="C9" s="448"/>
      <c r="D9" s="448"/>
      <c r="E9" s="448"/>
      <c r="F9" s="204"/>
      <c r="G9" s="213"/>
      <c r="H9" s="208"/>
    </row>
    <row r="10" spans="1:8" ht="29.25" customHeight="1">
      <c r="A10" s="156" t="s">
        <v>81</v>
      </c>
      <c r="B10" s="450">
        <v>158</v>
      </c>
      <c r="C10" s="450"/>
      <c r="D10" s="450"/>
      <c r="E10" s="450"/>
      <c r="F10" s="204"/>
      <c r="G10" s="214"/>
      <c r="H10" s="209"/>
    </row>
    <row r="11" spans="1:8" ht="29.25" customHeight="1">
      <c r="A11" s="156" t="s">
        <v>11</v>
      </c>
      <c r="B11" s="448" t="s">
        <v>499</v>
      </c>
      <c r="C11" s="448"/>
      <c r="D11" s="448"/>
      <c r="E11" s="448"/>
      <c r="F11" s="204"/>
      <c r="G11" s="214"/>
      <c r="H11" s="209"/>
    </row>
    <row r="12" spans="1:8" ht="29.25" customHeight="1">
      <c r="A12" s="156" t="s">
        <v>12</v>
      </c>
      <c r="B12" s="448" t="s">
        <v>500</v>
      </c>
      <c r="C12" s="448"/>
      <c r="D12" s="448"/>
      <c r="E12" s="448"/>
      <c r="F12" s="204"/>
      <c r="G12" s="214"/>
      <c r="H12" s="209"/>
    </row>
    <row r="13" spans="1:8" ht="29.25" customHeight="1">
      <c r="A13" s="156" t="s">
        <v>13</v>
      </c>
      <c r="B13" s="448" t="s">
        <v>501</v>
      </c>
      <c r="C13" s="448"/>
      <c r="D13" s="448"/>
      <c r="E13" s="448"/>
      <c r="F13" s="204"/>
      <c r="G13" s="214"/>
      <c r="H13" s="209"/>
    </row>
    <row r="14" spans="1:8" ht="19.5" customHeight="1">
      <c r="A14" s="137"/>
      <c r="B14" s="142"/>
      <c r="C14" s="142"/>
      <c r="D14" s="142"/>
      <c r="E14" s="142"/>
      <c r="F14" s="142"/>
      <c r="G14" s="142"/>
      <c r="H14" s="142"/>
    </row>
    <row r="15" spans="1:8" ht="30.75" customHeight="1">
      <c r="A15" s="449" t="s">
        <v>137</v>
      </c>
      <c r="B15" s="449"/>
      <c r="C15" s="449"/>
      <c r="D15" s="449"/>
      <c r="E15" s="449"/>
      <c r="F15" s="449"/>
      <c r="G15" s="449"/>
      <c r="H15" s="449"/>
    </row>
    <row r="16" spans="1:8" ht="38.25" customHeight="1">
      <c r="A16" s="449" t="s">
        <v>502</v>
      </c>
      <c r="B16" s="449"/>
      <c r="C16" s="449"/>
      <c r="D16" s="449"/>
      <c r="E16" s="449"/>
      <c r="F16" s="449"/>
      <c r="G16" s="449"/>
      <c r="H16" s="449"/>
    </row>
    <row r="17" spans="1:8" ht="20.25">
      <c r="A17" s="449" t="s">
        <v>453</v>
      </c>
      <c r="B17" s="449"/>
      <c r="C17" s="449"/>
      <c r="D17" s="449"/>
      <c r="E17" s="449"/>
      <c r="F17" s="449"/>
      <c r="G17" s="449"/>
      <c r="H17" s="449"/>
    </row>
    <row r="18" spans="1:8" ht="23.25" customHeight="1">
      <c r="A18" s="470"/>
      <c r="B18" s="470"/>
      <c r="C18" s="470"/>
      <c r="D18" s="470"/>
      <c r="E18" s="470"/>
      <c r="F18" s="470"/>
      <c r="G18" s="470"/>
      <c r="H18" s="470"/>
    </row>
    <row r="19" spans="1:8" ht="31.5" customHeight="1">
      <c r="A19" s="471" t="s">
        <v>123</v>
      </c>
      <c r="B19" s="471"/>
      <c r="C19" s="471"/>
      <c r="D19" s="471"/>
      <c r="E19" s="471"/>
      <c r="F19" s="471"/>
      <c r="G19" s="471"/>
      <c r="H19" s="471"/>
    </row>
    <row r="20" spans="1:8" ht="29.25" customHeight="1">
      <c r="B20" s="157"/>
      <c r="C20" s="157"/>
      <c r="D20" s="157"/>
      <c r="E20" s="157"/>
      <c r="F20" s="157"/>
      <c r="G20" s="157"/>
      <c r="H20" s="138" t="s">
        <v>352</v>
      </c>
    </row>
    <row r="21" spans="1:8" ht="43.5" customHeight="1">
      <c r="A21" s="468" t="s">
        <v>155</v>
      </c>
      <c r="B21" s="469" t="s">
        <v>18</v>
      </c>
      <c r="C21" s="469" t="s">
        <v>136</v>
      </c>
      <c r="D21" s="469"/>
      <c r="E21" s="478" t="s">
        <v>456</v>
      </c>
      <c r="F21" s="478"/>
      <c r="G21" s="478"/>
      <c r="H21" s="478"/>
    </row>
    <row r="22" spans="1:8" ht="51" customHeight="1">
      <c r="A22" s="468"/>
      <c r="B22" s="469"/>
      <c r="C22" s="139" t="s">
        <v>454</v>
      </c>
      <c r="D22" s="139" t="s">
        <v>455</v>
      </c>
      <c r="E22" s="136" t="s">
        <v>146</v>
      </c>
      <c r="F22" s="136" t="s">
        <v>142</v>
      </c>
      <c r="G22" s="136" t="s">
        <v>152</v>
      </c>
      <c r="H22" s="136" t="s">
        <v>153</v>
      </c>
    </row>
    <row r="23" spans="1:8" ht="28.5" customHeight="1" thickBot="1">
      <c r="A23" s="140">
        <v>1</v>
      </c>
      <c r="B23" s="139">
        <v>2</v>
      </c>
      <c r="C23" s="140">
        <v>3</v>
      </c>
      <c r="D23" s="139">
        <v>4</v>
      </c>
      <c r="E23" s="140">
        <v>5</v>
      </c>
      <c r="F23" s="139">
        <v>6</v>
      </c>
      <c r="G23" s="140">
        <v>7</v>
      </c>
      <c r="H23" s="139">
        <v>8</v>
      </c>
    </row>
    <row r="24" spans="1:8" s="26" customFormat="1" ht="33" customHeight="1" thickBot="1">
      <c r="A24" s="475" t="s">
        <v>75</v>
      </c>
      <c r="B24" s="476"/>
      <c r="C24" s="476"/>
      <c r="D24" s="476"/>
      <c r="E24" s="476"/>
      <c r="F24" s="476"/>
      <c r="G24" s="476"/>
      <c r="H24" s="477"/>
    </row>
    <row r="25" spans="1:8" s="26" customFormat="1" ht="30.75" customHeight="1">
      <c r="A25" s="158" t="s">
        <v>124</v>
      </c>
      <c r="B25" s="159">
        <v>1000</v>
      </c>
      <c r="C25" s="277">
        <f>'I. Фін результат'!C8</f>
        <v>21039</v>
      </c>
      <c r="D25" s="277">
        <f>'I. Фін результат'!D8</f>
        <v>23687</v>
      </c>
      <c r="E25" s="277">
        <f>'I. Фін результат'!E8</f>
        <v>22000</v>
      </c>
      <c r="F25" s="277">
        <f>'I. Фін результат'!F8</f>
        <v>23687</v>
      </c>
      <c r="G25" s="277">
        <f t="shared" ref="G25:G35" si="0">IF(F25="(    )",0,F25)-IF(E25="(    )",0,E25)</f>
        <v>1687</v>
      </c>
      <c r="H25" s="278">
        <f t="shared" ref="H25:H35" si="1">IF(IF(E25="(    )",0,E25)=0,0,IF(F25="(    )",0,F25)/IF(E25="(    )",0,E25))*100</f>
        <v>107.66818181818181</v>
      </c>
    </row>
    <row r="26" spans="1:8" s="26" customFormat="1" ht="30.75" customHeight="1">
      <c r="A26" s="158" t="s">
        <v>111</v>
      </c>
      <c r="B26" s="159">
        <v>1010</v>
      </c>
      <c r="C26" s="277">
        <f>'I. Фін результат'!C9</f>
        <v>-18282</v>
      </c>
      <c r="D26" s="277">
        <f>'I. Фін результат'!D9</f>
        <v>-20923</v>
      </c>
      <c r="E26" s="277">
        <f>'I. Фін результат'!E9</f>
        <v>-18850</v>
      </c>
      <c r="F26" s="277">
        <f>'I. Фін результат'!F9</f>
        <v>-20923</v>
      </c>
      <c r="G26" s="277">
        <f t="shared" si="0"/>
        <v>-2073</v>
      </c>
      <c r="H26" s="278">
        <f t="shared" si="1"/>
        <v>110.9973474801061</v>
      </c>
    </row>
    <row r="27" spans="1:8" s="26" customFormat="1" ht="29.25" customHeight="1">
      <c r="A27" s="89" t="s">
        <v>147</v>
      </c>
      <c r="B27" s="90">
        <v>1020</v>
      </c>
      <c r="C27" s="279">
        <f>SUM(C25:C26)</f>
        <v>2757</v>
      </c>
      <c r="D27" s="279">
        <f t="shared" ref="D27:F27" si="2">SUM(D25:D26)</f>
        <v>2764</v>
      </c>
      <c r="E27" s="279">
        <f t="shared" si="2"/>
        <v>3150</v>
      </c>
      <c r="F27" s="279">
        <f t="shared" si="2"/>
        <v>2764</v>
      </c>
      <c r="G27" s="65">
        <f t="shared" si="0"/>
        <v>-386</v>
      </c>
      <c r="H27" s="280">
        <f t="shared" si="1"/>
        <v>87.746031746031747</v>
      </c>
    </row>
    <row r="28" spans="1:8" s="26" customFormat="1" ht="30.75" customHeight="1">
      <c r="A28" s="158" t="s">
        <v>353</v>
      </c>
      <c r="B28" s="159">
        <v>1030</v>
      </c>
      <c r="C28" s="277">
        <f>'I. Фін результат'!C19</f>
        <v>-2559</v>
      </c>
      <c r="D28" s="277">
        <f>'I. Фін результат'!D19</f>
        <v>-2873</v>
      </c>
      <c r="E28" s="277">
        <f>'I. Фін результат'!E19</f>
        <v>-2703</v>
      </c>
      <c r="F28" s="277">
        <f>'I. Фін результат'!F19</f>
        <v>-2873</v>
      </c>
      <c r="G28" s="277">
        <f t="shared" si="0"/>
        <v>-170</v>
      </c>
      <c r="H28" s="278">
        <f t="shared" si="1"/>
        <v>106.28930817610063</v>
      </c>
    </row>
    <row r="29" spans="1:8" s="26" customFormat="1" ht="30.75" customHeight="1">
      <c r="A29" s="158" t="s">
        <v>100</v>
      </c>
      <c r="B29" s="159">
        <v>1060</v>
      </c>
      <c r="C29" s="277">
        <f>'I. Фін результат'!C40</f>
        <v>-4</v>
      </c>
      <c r="D29" s="277">
        <f>'I. Фін результат'!D40</f>
        <v>-4</v>
      </c>
      <c r="E29" s="277">
        <f>'I. Фін результат'!E40</f>
        <v>-6</v>
      </c>
      <c r="F29" s="277">
        <f>'I. Фін результат'!F40</f>
        <v>-4</v>
      </c>
      <c r="G29" s="277">
        <f t="shared" si="0"/>
        <v>2</v>
      </c>
      <c r="H29" s="278">
        <f t="shared" si="1"/>
        <v>66.666666666666657</v>
      </c>
    </row>
    <row r="30" spans="1:8" s="26" customFormat="1" ht="30.75" customHeight="1">
      <c r="A30" s="158" t="s">
        <v>354</v>
      </c>
      <c r="B30" s="159">
        <v>1070</v>
      </c>
      <c r="C30" s="277">
        <f>'I. Фін результат'!C48</f>
        <v>25</v>
      </c>
      <c r="D30" s="277">
        <f>'I. Фін результат'!D48</f>
        <v>143</v>
      </c>
      <c r="E30" s="277">
        <f>'I. Фін результат'!E48</f>
        <v>0</v>
      </c>
      <c r="F30" s="277">
        <f>'I. Фін результат'!F48</f>
        <v>143</v>
      </c>
      <c r="G30" s="277">
        <f t="shared" si="0"/>
        <v>143</v>
      </c>
      <c r="H30" s="278">
        <f t="shared" si="1"/>
        <v>0</v>
      </c>
    </row>
    <row r="31" spans="1:8" s="26" customFormat="1" ht="30.75" customHeight="1">
      <c r="A31" s="158" t="s">
        <v>27</v>
      </c>
      <c r="B31" s="159">
        <v>1080</v>
      </c>
      <c r="C31" s="277">
        <f>'I. Фін результат'!C52</f>
        <v>-19</v>
      </c>
      <c r="D31" s="277">
        <f>'I. Фін результат'!D52</f>
        <v>-36</v>
      </c>
      <c r="E31" s="277">
        <f>'I. Фін результат'!E52</f>
        <v>-14</v>
      </c>
      <c r="F31" s="277">
        <f>'I. Фін результат'!F52</f>
        <v>-36</v>
      </c>
      <c r="G31" s="277">
        <f t="shared" si="0"/>
        <v>-22</v>
      </c>
      <c r="H31" s="278">
        <f t="shared" si="1"/>
        <v>257.14285714285717</v>
      </c>
    </row>
    <row r="32" spans="1:8" s="26" customFormat="1" ht="29.25" customHeight="1">
      <c r="A32" s="89" t="s">
        <v>4</v>
      </c>
      <c r="B32" s="90">
        <v>1100</v>
      </c>
      <c r="C32" s="279">
        <f>SUM(C27:C31)</f>
        <v>200</v>
      </c>
      <c r="D32" s="279">
        <f t="shared" ref="D32:F32" si="3">SUM(D27:D31)</f>
        <v>-6</v>
      </c>
      <c r="E32" s="279">
        <f t="shared" si="3"/>
        <v>427</v>
      </c>
      <c r="F32" s="279">
        <f t="shared" si="3"/>
        <v>-6</v>
      </c>
      <c r="G32" s="65">
        <f t="shared" si="0"/>
        <v>-433</v>
      </c>
      <c r="H32" s="280">
        <f t="shared" si="1"/>
        <v>-1.405152224824356</v>
      </c>
    </row>
    <row r="33" spans="1:8" s="26" customFormat="1" ht="26.25" customHeight="1">
      <c r="A33" s="91" t="s">
        <v>101</v>
      </c>
      <c r="B33" s="90">
        <v>1310</v>
      </c>
      <c r="C33" s="279">
        <f>'I. Фін результат'!C88</f>
        <v>453</v>
      </c>
      <c r="D33" s="279">
        <f>'I. Фін результат'!D88</f>
        <v>279</v>
      </c>
      <c r="E33" s="279">
        <f>'I. Фін результат'!E88</f>
        <v>637</v>
      </c>
      <c r="F33" s="279">
        <f>'I. Фін результат'!F88</f>
        <v>279</v>
      </c>
      <c r="G33" s="65">
        <f t="shared" si="0"/>
        <v>-358</v>
      </c>
      <c r="H33" s="280">
        <f t="shared" si="1"/>
        <v>43.799058084772369</v>
      </c>
    </row>
    <row r="34" spans="1:8" s="26" customFormat="1" ht="29.25" customHeight="1">
      <c r="A34" s="89" t="s">
        <v>133</v>
      </c>
      <c r="B34" s="90">
        <v>5010</v>
      </c>
      <c r="C34" s="279">
        <f>IF(C25=0,0,C33/C25*100)</f>
        <v>2.1531441608441466</v>
      </c>
      <c r="D34" s="279">
        <f t="shared" ref="D34:F34" si="4">IF(D25=0,0,D33/D25*100)</f>
        <v>1.1778612741166041</v>
      </c>
      <c r="E34" s="279">
        <f t="shared" si="4"/>
        <v>2.8954545454545455</v>
      </c>
      <c r="F34" s="279">
        <f t="shared" si="4"/>
        <v>1.1778612741166041</v>
      </c>
      <c r="G34" s="65">
        <f t="shared" si="0"/>
        <v>-1.7175932713379414</v>
      </c>
      <c r="H34" s="280">
        <f t="shared" si="1"/>
        <v>40.679667237936087</v>
      </c>
    </row>
    <row r="35" spans="1:8" s="26" customFormat="1" ht="30.75" customHeight="1">
      <c r="A35" s="158" t="s">
        <v>189</v>
      </c>
      <c r="B35" s="159">
        <v>1110</v>
      </c>
      <c r="C35" s="277">
        <f>'I. Фін результат'!C60</f>
        <v>0</v>
      </c>
      <c r="D35" s="277">
        <f>'I. Фін результат'!D60</f>
        <v>0</v>
      </c>
      <c r="E35" s="277">
        <f>'I. Фін результат'!E60</f>
        <v>0</v>
      </c>
      <c r="F35" s="277">
        <f>'I. Фін результат'!F60</f>
        <v>0</v>
      </c>
      <c r="G35" s="277">
        <f t="shared" si="0"/>
        <v>0</v>
      </c>
      <c r="H35" s="278">
        <f t="shared" si="1"/>
        <v>0</v>
      </c>
    </row>
    <row r="36" spans="1:8" s="26" customFormat="1" ht="30.75" customHeight="1">
      <c r="A36" s="158" t="s">
        <v>190</v>
      </c>
      <c r="B36" s="159">
        <v>1120</v>
      </c>
      <c r="C36" s="277" t="str">
        <f>'I. Фін результат'!C61</f>
        <v>(    )</v>
      </c>
      <c r="D36" s="277" t="str">
        <f>'I. Фін результат'!D61</f>
        <v>(    )</v>
      </c>
      <c r="E36" s="277" t="str">
        <f>'I. Фін результат'!E61</f>
        <v>(    )</v>
      </c>
      <c r="F36" s="277" t="str">
        <f>'I. Фін результат'!F61</f>
        <v>(    )</v>
      </c>
      <c r="G36" s="281">
        <f t="shared" ref="G36" si="5">IF(F36="(    )",0,F36)-IF(E36="(    )",0,E36)</f>
        <v>0</v>
      </c>
      <c r="H36" s="281">
        <f>IF(IF(E36="(    )",0,E36)=0,0,IF(F36="(    )",0,F36)/IF(E36="(    )",0,E36))*100</f>
        <v>0</v>
      </c>
    </row>
    <row r="37" spans="1:8" s="26" customFormat="1" ht="30.75" customHeight="1">
      <c r="A37" s="158" t="s">
        <v>191</v>
      </c>
      <c r="B37" s="159">
        <v>1130</v>
      </c>
      <c r="C37" s="277">
        <f>'I. Фін результат'!C62</f>
        <v>0</v>
      </c>
      <c r="D37" s="277">
        <f>'I. Фін результат'!D62</f>
        <v>0</v>
      </c>
      <c r="E37" s="277">
        <f>'I. Фін результат'!E62</f>
        <v>0</v>
      </c>
      <c r="F37" s="277">
        <f>'I. Фін результат'!F62</f>
        <v>0</v>
      </c>
      <c r="G37" s="277">
        <f t="shared" ref="G37:G58" si="6">IF(F37="(    )",0,F37)-IF(E37="(    )",0,E37)</f>
        <v>0</v>
      </c>
      <c r="H37" s="278">
        <f t="shared" ref="H37:H58" si="7">IF(IF(E37="(    )",0,E37)=0,0,IF(F37="(    )",0,F37)/IF(E37="(    )",0,E37))*100</f>
        <v>0</v>
      </c>
    </row>
    <row r="38" spans="1:8" s="26" customFormat="1" ht="30.75" customHeight="1">
      <c r="A38" s="158" t="s">
        <v>192</v>
      </c>
      <c r="B38" s="159">
        <v>1140</v>
      </c>
      <c r="C38" s="277" t="str">
        <f>'I. Фін результат'!C63</f>
        <v>(    )</v>
      </c>
      <c r="D38" s="277" t="str">
        <f>'I. Фін результат'!D63</f>
        <v>(    )</v>
      </c>
      <c r="E38" s="277" t="str">
        <f>'I. Фін результат'!E63</f>
        <v>(    )</v>
      </c>
      <c r="F38" s="277" t="str">
        <f>'I. Фін результат'!F63</f>
        <v>(    )</v>
      </c>
      <c r="G38" s="65">
        <f t="shared" si="6"/>
        <v>0</v>
      </c>
      <c r="H38" s="278">
        <f t="shared" si="7"/>
        <v>0</v>
      </c>
    </row>
    <row r="39" spans="1:8" s="26" customFormat="1" ht="30.75" customHeight="1">
      <c r="A39" s="158" t="s">
        <v>355</v>
      </c>
      <c r="B39" s="159">
        <v>1150</v>
      </c>
      <c r="C39" s="277">
        <f>'I. Фін результат'!C64</f>
        <v>0</v>
      </c>
      <c r="D39" s="277">
        <f>'I. Фін результат'!D64</f>
        <v>50</v>
      </c>
      <c r="E39" s="277">
        <f>'I. Фін результат'!E64</f>
        <v>0</v>
      </c>
      <c r="F39" s="277">
        <f>'I. Фін результат'!F64</f>
        <v>50</v>
      </c>
      <c r="G39" s="282">
        <f t="shared" si="6"/>
        <v>50</v>
      </c>
      <c r="H39" s="278">
        <f t="shared" si="7"/>
        <v>0</v>
      </c>
    </row>
    <row r="40" spans="1:8" s="26" customFormat="1" ht="30.75" customHeight="1">
      <c r="A40" s="158" t="s">
        <v>356</v>
      </c>
      <c r="B40" s="159">
        <v>1160</v>
      </c>
      <c r="C40" s="277">
        <f>'I. Фін результат'!C67</f>
        <v>0</v>
      </c>
      <c r="D40" s="277">
        <f>'I. Фін результат'!D67</f>
        <v>0</v>
      </c>
      <c r="E40" s="277">
        <f>'I. Фін результат'!E67</f>
        <v>0</v>
      </c>
      <c r="F40" s="277">
        <f>'I. Фін результат'!F67</f>
        <v>0</v>
      </c>
      <c r="G40" s="282">
        <f t="shared" si="6"/>
        <v>0</v>
      </c>
      <c r="H40" s="278">
        <f t="shared" si="7"/>
        <v>0</v>
      </c>
    </row>
    <row r="41" spans="1:8" s="26" customFormat="1" ht="29.25" customHeight="1">
      <c r="A41" s="89" t="s">
        <v>74</v>
      </c>
      <c r="B41" s="90">
        <v>1170</v>
      </c>
      <c r="C41" s="279">
        <f>SUM(C32,C35:C40)</f>
        <v>200</v>
      </c>
      <c r="D41" s="279">
        <f t="shared" ref="D41:F41" si="8">SUM(D32,D35:D40)</f>
        <v>44</v>
      </c>
      <c r="E41" s="279">
        <f t="shared" si="8"/>
        <v>427</v>
      </c>
      <c r="F41" s="279">
        <f t="shared" si="8"/>
        <v>44</v>
      </c>
      <c r="G41" s="65">
        <f t="shared" si="6"/>
        <v>-383</v>
      </c>
      <c r="H41" s="280">
        <f t="shared" si="7"/>
        <v>10.304449648711945</v>
      </c>
    </row>
    <row r="42" spans="1:8" s="26" customFormat="1" ht="30.75" customHeight="1">
      <c r="A42" s="158" t="s">
        <v>199</v>
      </c>
      <c r="B42" s="159">
        <v>1180</v>
      </c>
      <c r="C42" s="277" t="str">
        <f>'I. Фін результат'!C71</f>
        <v>(    )</v>
      </c>
      <c r="D42" s="277">
        <f>'I. Фін результат'!D71</f>
        <v>-8</v>
      </c>
      <c r="E42" s="277">
        <f>'I. Фін результат'!E71</f>
        <v>-77</v>
      </c>
      <c r="F42" s="277">
        <f>'I. Фін результат'!F71</f>
        <v>-8</v>
      </c>
      <c r="G42" s="282">
        <f t="shared" si="6"/>
        <v>69</v>
      </c>
      <c r="H42" s="278">
        <f t="shared" si="7"/>
        <v>10.38961038961039</v>
      </c>
    </row>
    <row r="43" spans="1:8" s="26" customFormat="1" ht="30.75" customHeight="1">
      <c r="A43" s="158" t="s">
        <v>200</v>
      </c>
      <c r="B43" s="159">
        <v>1181</v>
      </c>
      <c r="C43" s="277">
        <f>'I. Фін результат'!C72</f>
        <v>0</v>
      </c>
      <c r="D43" s="277">
        <f>'I. Фін результат'!D72</f>
        <v>0</v>
      </c>
      <c r="E43" s="277">
        <f>'I. Фін результат'!E72</f>
        <v>0</v>
      </c>
      <c r="F43" s="277">
        <f>'I. Фін результат'!F72</f>
        <v>0</v>
      </c>
      <c r="G43" s="277">
        <f t="shared" si="6"/>
        <v>0</v>
      </c>
      <c r="H43" s="278">
        <f t="shared" si="7"/>
        <v>0</v>
      </c>
    </row>
    <row r="44" spans="1:8" s="26" customFormat="1" ht="30.75" customHeight="1">
      <c r="A44" s="158" t="s">
        <v>201</v>
      </c>
      <c r="B44" s="159">
        <v>1190</v>
      </c>
      <c r="C44" s="277">
        <f>'I. Фін результат'!C73</f>
        <v>0</v>
      </c>
      <c r="D44" s="277">
        <f>'I. Фін результат'!D73</f>
        <v>0</v>
      </c>
      <c r="E44" s="277">
        <f>'I. Фін результат'!E73</f>
        <v>0</v>
      </c>
      <c r="F44" s="277">
        <f>'I. Фін результат'!F73</f>
        <v>0</v>
      </c>
      <c r="G44" s="277">
        <f t="shared" si="6"/>
        <v>0</v>
      </c>
      <c r="H44" s="278">
        <f t="shared" si="7"/>
        <v>0</v>
      </c>
    </row>
    <row r="45" spans="1:8" s="26" customFormat="1" ht="30.75" customHeight="1">
      <c r="A45" s="158" t="s">
        <v>202</v>
      </c>
      <c r="B45" s="159">
        <v>1191</v>
      </c>
      <c r="C45" s="277" t="str">
        <f>'I. Фін результат'!C74</f>
        <v>(    )</v>
      </c>
      <c r="D45" s="277" t="str">
        <f>'I. Фін результат'!D74</f>
        <v>(    )</v>
      </c>
      <c r="E45" s="277" t="str">
        <f>'I. Фін результат'!E74</f>
        <v>(    )</v>
      </c>
      <c r="F45" s="277" t="str">
        <f>'I. Фін результат'!F74</f>
        <v>(    )</v>
      </c>
      <c r="G45" s="277">
        <f t="shared" si="6"/>
        <v>0</v>
      </c>
      <c r="H45" s="278">
        <f t="shared" si="7"/>
        <v>0</v>
      </c>
    </row>
    <row r="46" spans="1:8" s="26" customFormat="1" ht="29.25" customHeight="1">
      <c r="A46" s="89" t="s">
        <v>234</v>
      </c>
      <c r="B46" s="90">
        <v>1200</v>
      </c>
      <c r="C46" s="279">
        <f>SUM(C41:C45)</f>
        <v>200</v>
      </c>
      <c r="D46" s="279">
        <f t="shared" ref="D46:F46" si="9">SUM(D41:D45)</f>
        <v>36</v>
      </c>
      <c r="E46" s="279">
        <f t="shared" si="9"/>
        <v>350</v>
      </c>
      <c r="F46" s="279">
        <f t="shared" si="9"/>
        <v>36</v>
      </c>
      <c r="G46" s="65">
        <f t="shared" si="6"/>
        <v>-314</v>
      </c>
      <c r="H46" s="280">
        <f t="shared" si="7"/>
        <v>10.285714285714285</v>
      </c>
    </row>
    <row r="47" spans="1:8" s="26" customFormat="1" ht="30.75" customHeight="1">
      <c r="A47" s="158" t="s">
        <v>321</v>
      </c>
      <c r="B47" s="159">
        <v>1201</v>
      </c>
      <c r="C47" s="277">
        <f>'I. Фін результат'!C76</f>
        <v>200</v>
      </c>
      <c r="D47" s="277">
        <f>'I. Фін результат'!D76</f>
        <v>36</v>
      </c>
      <c r="E47" s="277">
        <f>'I. Фін результат'!E76</f>
        <v>350</v>
      </c>
      <c r="F47" s="277">
        <f>'I. Фін результат'!F76</f>
        <v>36</v>
      </c>
      <c r="G47" s="282">
        <f t="shared" si="6"/>
        <v>-314</v>
      </c>
      <c r="H47" s="278">
        <f t="shared" si="7"/>
        <v>10.285714285714285</v>
      </c>
    </row>
    <row r="48" spans="1:8" s="26" customFormat="1" ht="30.75" customHeight="1">
      <c r="A48" s="158" t="s">
        <v>322</v>
      </c>
      <c r="B48" s="159">
        <v>1202</v>
      </c>
      <c r="C48" s="277" t="str">
        <f>'I. Фін результат'!C77</f>
        <v/>
      </c>
      <c r="D48" s="277">
        <f>'I. Фін результат'!D77</f>
        <v>0</v>
      </c>
      <c r="E48" s="277" t="str">
        <f>'I. Фін результат'!E77</f>
        <v/>
      </c>
      <c r="F48" s="277">
        <f>'I. Фін результат'!F77</f>
        <v>0</v>
      </c>
      <c r="G48" s="281">
        <f>IF(F48="",0,F48)-IF(E48="",0,E48)</f>
        <v>0</v>
      </c>
      <c r="H48" s="281">
        <f>IF(IF(E48="",0,E48)=0,0,IF(F48="",0,F48)/IF(E48="",0,E48))*100</f>
        <v>0</v>
      </c>
    </row>
    <row r="49" spans="1:8" s="26" customFormat="1" ht="29.25" customHeight="1">
      <c r="A49" s="89" t="s">
        <v>19</v>
      </c>
      <c r="B49" s="90">
        <v>1210</v>
      </c>
      <c r="C49" s="279">
        <f>SUM(C25,C30,C35,C37,C39,C43,C44)</f>
        <v>21064</v>
      </c>
      <c r="D49" s="279">
        <f>SUM(D25,D30,D35,D37,D39,D43,D44)</f>
        <v>23880</v>
      </c>
      <c r="E49" s="279">
        <f>SUM(E25,E30,E35,E37,E39,E43,E44)</f>
        <v>22000</v>
      </c>
      <c r="F49" s="279">
        <f>SUM(F25,F30,F35,F37,F39,F43,F44)</f>
        <v>23880</v>
      </c>
      <c r="G49" s="65">
        <f t="shared" si="6"/>
        <v>1880</v>
      </c>
      <c r="H49" s="280">
        <f t="shared" si="7"/>
        <v>108.54545454545455</v>
      </c>
    </row>
    <row r="50" spans="1:8" s="26" customFormat="1" ht="29.25" customHeight="1">
      <c r="A50" s="89" t="s">
        <v>89</v>
      </c>
      <c r="B50" s="90">
        <v>1220</v>
      </c>
      <c r="C50" s="279">
        <f>SUM(C26,C28,C29,C31,C36,C38,C40,C42,C45)</f>
        <v>-20864</v>
      </c>
      <c r="D50" s="279">
        <f>SUM(D26,D28,D29,D31,D36,D38,D40,D42,D45)</f>
        <v>-23844</v>
      </c>
      <c r="E50" s="279">
        <f>SUM(E26,E28,E29,E31,E36,E38,E40,E42,E45)</f>
        <v>-21650</v>
      </c>
      <c r="F50" s="279">
        <f>SUM(F26,F28,F29,F31,F36,F38,F40,F42,F45)</f>
        <v>-23844</v>
      </c>
      <c r="G50" s="65">
        <f t="shared" si="6"/>
        <v>-2194</v>
      </c>
      <c r="H50" s="280">
        <f t="shared" si="7"/>
        <v>110.13394919168591</v>
      </c>
    </row>
    <row r="51" spans="1:8" s="26" customFormat="1" ht="30.75" customHeight="1">
      <c r="A51" s="158" t="s">
        <v>145</v>
      </c>
      <c r="B51" s="159">
        <v>1230</v>
      </c>
      <c r="C51" s="277">
        <f>'I. Фін результат'!C80</f>
        <v>0</v>
      </c>
      <c r="D51" s="277">
        <f>'I. Фін результат'!D80</f>
        <v>0</v>
      </c>
      <c r="E51" s="277">
        <f>'I. Фін результат'!E80</f>
        <v>0</v>
      </c>
      <c r="F51" s="277">
        <f>'I. Фін результат'!F80</f>
        <v>0</v>
      </c>
      <c r="G51" s="277">
        <f t="shared" si="6"/>
        <v>0</v>
      </c>
      <c r="H51" s="278">
        <f t="shared" si="7"/>
        <v>0</v>
      </c>
    </row>
    <row r="52" spans="1:8" s="26" customFormat="1" ht="29.25" customHeight="1">
      <c r="A52" s="89" t="s">
        <v>135</v>
      </c>
      <c r="B52" s="90"/>
      <c r="C52" s="279"/>
      <c r="D52" s="279"/>
      <c r="E52" s="279"/>
      <c r="F52" s="279"/>
      <c r="G52" s="65">
        <f t="shared" si="6"/>
        <v>0</v>
      </c>
      <c r="H52" s="280">
        <f t="shared" si="7"/>
        <v>0</v>
      </c>
    </row>
    <row r="53" spans="1:8" s="26" customFormat="1" ht="31.5" customHeight="1">
      <c r="A53" s="158" t="s">
        <v>440</v>
      </c>
      <c r="B53" s="159">
        <v>1400</v>
      </c>
      <c r="C53" s="277">
        <f>'I. Фін результат'!C90</f>
        <v>2306</v>
      </c>
      <c r="D53" s="277">
        <f>'I. Фін результат'!D90</f>
        <v>2258</v>
      </c>
      <c r="E53" s="277">
        <f>'I. Фін результат'!E90</f>
        <v>2200</v>
      </c>
      <c r="F53" s="277">
        <f>'I. Фін результат'!F90</f>
        <v>2258</v>
      </c>
      <c r="G53" s="277">
        <f t="shared" si="6"/>
        <v>58</v>
      </c>
      <c r="H53" s="278">
        <f t="shared" si="7"/>
        <v>102.63636363636364</v>
      </c>
    </row>
    <row r="54" spans="1:8" s="26" customFormat="1" ht="30.75" customHeight="1">
      <c r="A54" s="158" t="s">
        <v>5</v>
      </c>
      <c r="B54" s="159">
        <v>1410</v>
      </c>
      <c r="C54" s="277">
        <f>'I. Фін результат'!C91</f>
        <v>13667</v>
      </c>
      <c r="D54" s="277">
        <f>'I. Фін результат'!D91</f>
        <v>15906</v>
      </c>
      <c r="E54" s="277">
        <f>'I. Фін результат'!E91</f>
        <v>13800</v>
      </c>
      <c r="F54" s="277">
        <f>'I. Фін результат'!F91</f>
        <v>15906</v>
      </c>
      <c r="G54" s="277">
        <f t="shared" si="6"/>
        <v>2106</v>
      </c>
      <c r="H54" s="278">
        <f t="shared" si="7"/>
        <v>115.26086956521739</v>
      </c>
    </row>
    <row r="55" spans="1:8" s="26" customFormat="1" ht="35.25" customHeight="1">
      <c r="A55" s="158" t="s">
        <v>6</v>
      </c>
      <c r="B55" s="159">
        <v>1420</v>
      </c>
      <c r="C55" s="277">
        <f>'I. Фін результат'!C92</f>
        <v>3220</v>
      </c>
      <c r="D55" s="277">
        <f>'I. Фін результат'!D92</f>
        <v>3320</v>
      </c>
      <c r="E55" s="277">
        <f>'I. Фін результат'!E92</f>
        <v>3036</v>
      </c>
      <c r="F55" s="277">
        <f>'I. Фін результат'!F92</f>
        <v>3320</v>
      </c>
      <c r="G55" s="277">
        <f t="shared" si="6"/>
        <v>284</v>
      </c>
      <c r="H55" s="278">
        <f t="shared" si="7"/>
        <v>109.3544137022398</v>
      </c>
    </row>
    <row r="56" spans="1:8" s="26" customFormat="1" ht="34.5" customHeight="1">
      <c r="A56" s="158" t="s">
        <v>7</v>
      </c>
      <c r="B56" s="159">
        <v>1430</v>
      </c>
      <c r="C56" s="277">
        <f>'I. Фін результат'!C93</f>
        <v>253</v>
      </c>
      <c r="D56" s="277">
        <f>'I. Фін результат'!D93</f>
        <v>285</v>
      </c>
      <c r="E56" s="277">
        <f>'I. Фін результат'!E93</f>
        <v>210</v>
      </c>
      <c r="F56" s="277">
        <f>'I. Фін результат'!F93</f>
        <v>285</v>
      </c>
      <c r="G56" s="277">
        <f t="shared" si="6"/>
        <v>75</v>
      </c>
      <c r="H56" s="278">
        <f t="shared" si="7"/>
        <v>135.71428571428572</v>
      </c>
    </row>
    <row r="57" spans="1:8" s="26" customFormat="1" ht="33" customHeight="1">
      <c r="A57" s="158" t="s">
        <v>27</v>
      </c>
      <c r="B57" s="159">
        <v>1440</v>
      </c>
      <c r="C57" s="277">
        <f>'I. Фін результат'!C94</f>
        <v>1418</v>
      </c>
      <c r="D57" s="277">
        <f>'I. Фін результат'!D94</f>
        <v>2067</v>
      </c>
      <c r="E57" s="277">
        <f>'I. Фін результат'!E94</f>
        <v>2327</v>
      </c>
      <c r="F57" s="277">
        <f>'I. Фін результат'!F94</f>
        <v>2067</v>
      </c>
      <c r="G57" s="277">
        <f t="shared" si="6"/>
        <v>-260</v>
      </c>
      <c r="H57" s="278">
        <f t="shared" si="7"/>
        <v>88.826815642458101</v>
      </c>
    </row>
    <row r="58" spans="1:8" s="26" customFormat="1" ht="33.75" customHeight="1" thickBot="1">
      <c r="A58" s="89" t="s">
        <v>50</v>
      </c>
      <c r="B58" s="90">
        <v>1450</v>
      </c>
      <c r="C58" s="279">
        <f>SUM(C53:C57)</f>
        <v>20864</v>
      </c>
      <c r="D58" s="279">
        <f t="shared" ref="D58:F58" si="10">SUM(D53:D57)</f>
        <v>23836</v>
      </c>
      <c r="E58" s="279">
        <f t="shared" si="10"/>
        <v>21573</v>
      </c>
      <c r="F58" s="279">
        <f t="shared" si="10"/>
        <v>23836</v>
      </c>
      <c r="G58" s="65">
        <f t="shared" si="6"/>
        <v>2263</v>
      </c>
      <c r="H58" s="280">
        <f t="shared" si="7"/>
        <v>110.48996430723589</v>
      </c>
    </row>
    <row r="59" spans="1:8" s="26" customFormat="1" ht="33.75" customHeight="1" thickBot="1">
      <c r="A59" s="459" t="s">
        <v>104</v>
      </c>
      <c r="B59" s="460"/>
      <c r="C59" s="460"/>
      <c r="D59" s="460"/>
      <c r="E59" s="460"/>
      <c r="F59" s="460"/>
      <c r="G59" s="460"/>
      <c r="H59" s="461"/>
    </row>
    <row r="60" spans="1:8" s="26" customFormat="1" ht="37.5" customHeight="1">
      <c r="A60" s="472" t="s">
        <v>357</v>
      </c>
      <c r="B60" s="473"/>
      <c r="C60" s="473"/>
      <c r="D60" s="473"/>
      <c r="E60" s="473"/>
      <c r="F60" s="473"/>
      <c r="G60" s="473"/>
      <c r="H60" s="474"/>
    </row>
    <row r="61" spans="1:8" ht="50.25" customHeight="1">
      <c r="A61" s="92" t="s">
        <v>365</v>
      </c>
      <c r="B61" s="93">
        <v>2110</v>
      </c>
      <c r="C61" s="281">
        <f>'ІІ. Розр. з бюджетом'!C19</f>
        <v>231</v>
      </c>
      <c r="D61" s="281">
        <f>'ІІ. Розр. з бюджетом'!D19</f>
        <v>275</v>
      </c>
      <c r="E61" s="281">
        <f>'ІІ. Розр. з бюджетом'!E19</f>
        <v>232</v>
      </c>
      <c r="F61" s="281">
        <f>'ІІ. Розр. з бюджетом'!F19</f>
        <v>275</v>
      </c>
      <c r="G61" s="277">
        <f t="shared" ref="G61" si="11">IF(F61="(    )",0,F61)-IF(E61="(    )",0,E61)</f>
        <v>43</v>
      </c>
      <c r="H61" s="278">
        <f t="shared" ref="H61" si="12">IF(IF(E61="(    )",0,E61)=0,0,IF(F61="(    )",0,F61)/IF(E61="(    )",0,E61))*100</f>
        <v>118.53448275862068</v>
      </c>
    </row>
    <row r="62" spans="1:8" ht="51" customHeight="1">
      <c r="A62" s="92" t="s">
        <v>359</v>
      </c>
      <c r="B62" s="94">
        <v>2120</v>
      </c>
      <c r="C62" s="283">
        <f>'ІІ. Розр. з бюджетом'!C27</f>
        <v>2528</v>
      </c>
      <c r="D62" s="283">
        <f>'ІІ. Розр. з бюджетом'!D27</f>
        <v>2861</v>
      </c>
      <c r="E62" s="283">
        <f>'ІІ. Розр. з бюджетом'!E27</f>
        <v>2632</v>
      </c>
      <c r="F62" s="283">
        <f>'ІІ. Розр. з бюджетом'!F27</f>
        <v>2853</v>
      </c>
      <c r="G62" s="282">
        <f t="shared" ref="G62:G64" si="13">IF(F62="(    )",0,F62)-IF(E62="(    )",0,E62)</f>
        <v>221</v>
      </c>
      <c r="H62" s="278">
        <f t="shared" ref="H62:H64" si="14">IF(IF(E62="(    )",0,E62)=0,0,IF(F62="(    )",0,F62)/IF(E62="(    )",0,E62))*100</f>
        <v>108.3966565349544</v>
      </c>
    </row>
    <row r="63" spans="1:8" ht="36.75" customHeight="1">
      <c r="A63" s="92" t="s">
        <v>360</v>
      </c>
      <c r="B63" s="94">
        <v>2130</v>
      </c>
      <c r="C63" s="283">
        <f>'ІІ. Розр. з бюджетом'!C36</f>
        <v>3351</v>
      </c>
      <c r="D63" s="283">
        <f>'ІІ. Розр. з бюджетом'!D36</f>
        <v>3469</v>
      </c>
      <c r="E63" s="283">
        <f>'ІІ. Розр. з бюджетом'!E36</f>
        <v>3173</v>
      </c>
      <c r="F63" s="283">
        <f>'ІІ. Розр. з бюджетом'!F36</f>
        <v>3469</v>
      </c>
      <c r="G63" s="282">
        <f t="shared" si="13"/>
        <v>296</v>
      </c>
      <c r="H63" s="278">
        <f t="shared" si="14"/>
        <v>109.32871099905452</v>
      </c>
    </row>
    <row r="64" spans="1:8" s="26" customFormat="1" ht="33" customHeight="1" thickBot="1">
      <c r="A64" s="91" t="s">
        <v>406</v>
      </c>
      <c r="B64" s="254">
        <v>2200</v>
      </c>
      <c r="C64" s="284">
        <f>'ІІ. Розр. з бюджетом'!C43</f>
        <v>6110</v>
      </c>
      <c r="D64" s="284">
        <f>'ІІ. Розр. з бюджетом'!D43</f>
        <v>6605</v>
      </c>
      <c r="E64" s="284">
        <f>'ІІ. Розр. з бюджетом'!E43</f>
        <v>6037</v>
      </c>
      <c r="F64" s="284">
        <f>'ІІ. Розр. з бюджетом'!F43</f>
        <v>6597</v>
      </c>
      <c r="G64" s="65">
        <f t="shared" si="13"/>
        <v>560</v>
      </c>
      <c r="H64" s="280">
        <f t="shared" si="14"/>
        <v>109.27613052840815</v>
      </c>
    </row>
    <row r="65" spans="1:8" s="26" customFormat="1" ht="33" customHeight="1" thickBot="1">
      <c r="A65" s="459" t="s">
        <v>241</v>
      </c>
      <c r="B65" s="460"/>
      <c r="C65" s="460"/>
      <c r="D65" s="460"/>
      <c r="E65" s="460"/>
      <c r="F65" s="460"/>
      <c r="G65" s="460"/>
      <c r="H65" s="461"/>
    </row>
    <row r="66" spans="1:8" s="26" customFormat="1" ht="37.5" customHeight="1">
      <c r="A66" s="95" t="s">
        <v>238</v>
      </c>
      <c r="B66" s="96">
        <v>3405</v>
      </c>
      <c r="C66" s="284">
        <f>'ІІІ. Рух грош. коштів'!C66</f>
        <v>684</v>
      </c>
      <c r="D66" s="284">
        <f>'ІІІ. Рух грош. коштів'!D66</f>
        <v>735</v>
      </c>
      <c r="E66" s="284">
        <f>'ІІІ. Рух грош. коштів'!E66</f>
        <v>225</v>
      </c>
      <c r="F66" s="284">
        <f>'ІІІ. Рух грош. коштів'!F66</f>
        <v>735</v>
      </c>
      <c r="G66" s="65">
        <f t="shared" ref="G66" si="15">IF(F66="(    )",0,F66)-IF(E66="(    )",0,E66)</f>
        <v>510</v>
      </c>
      <c r="H66" s="280">
        <f t="shared" ref="H66" si="16">IF(IF(E66="(    )",0,E66)=0,0,IF(F66="(    )",0,F66)/IF(E66="(    )",0,E66))*100</f>
        <v>326.66666666666669</v>
      </c>
    </row>
    <row r="67" spans="1:8" s="26" customFormat="1" ht="33" customHeight="1">
      <c r="A67" s="97" t="s">
        <v>284</v>
      </c>
      <c r="B67" s="98">
        <v>3030</v>
      </c>
      <c r="C67" s="283">
        <f>'ІІІ. Рух грош. коштів'!C12</f>
        <v>847</v>
      </c>
      <c r="D67" s="283">
        <f>'ІІІ. Рух грош. коштів'!D12</f>
        <v>200</v>
      </c>
      <c r="E67" s="283">
        <f>'ІІІ. Рух грош. коштів'!E12</f>
        <v>140</v>
      </c>
      <c r="F67" s="283">
        <f>'ІІІ. Рух грош. коштів'!F12</f>
        <v>200</v>
      </c>
      <c r="G67" s="282">
        <f t="shared" ref="G67:G72" si="17">IF(F67="(    )",0,F67)-IF(E67="(    )",0,E67)</f>
        <v>60</v>
      </c>
      <c r="H67" s="278">
        <f t="shared" ref="H67:H72" si="18">IF(IF(E67="(    )",0,E67)=0,0,IF(F67="(    )",0,F67)/IF(E67="(    )",0,E67))*100</f>
        <v>142.85714285714286</v>
      </c>
    </row>
    <row r="68" spans="1:8" s="26" customFormat="1" ht="33" customHeight="1">
      <c r="A68" s="97" t="s">
        <v>232</v>
      </c>
      <c r="B68" s="98">
        <v>3195</v>
      </c>
      <c r="C68" s="283">
        <f>'ІІІ. Рух грош. коштів'!C34</f>
        <v>944</v>
      </c>
      <c r="D68" s="283">
        <f>'ІІІ. Рух грош. коштів'!D34</f>
        <v>764</v>
      </c>
      <c r="E68" s="283">
        <f>'ІІІ. Рух грош. коштів'!E34</f>
        <v>555</v>
      </c>
      <c r="F68" s="283">
        <f>'ІІІ. Рух грош. коштів'!F34</f>
        <v>4158</v>
      </c>
      <c r="G68" s="282">
        <f t="shared" si="17"/>
        <v>3603</v>
      </c>
      <c r="H68" s="278">
        <f t="shared" si="18"/>
        <v>749.18918918918916</v>
      </c>
    </row>
    <row r="69" spans="1:8" s="26" customFormat="1" ht="33" customHeight="1">
      <c r="A69" s="97" t="s">
        <v>105</v>
      </c>
      <c r="B69" s="98">
        <v>3295</v>
      </c>
      <c r="C69" s="283">
        <f>'ІІІ. Рух грош. коштів'!C52</f>
        <v>-856</v>
      </c>
      <c r="D69" s="283">
        <f>'ІІІ. Рух грош. коштів'!D52</f>
        <v>-326</v>
      </c>
      <c r="E69" s="283">
        <f>'ІІІ. Рух грош. коштів'!E52</f>
        <v>-50</v>
      </c>
      <c r="F69" s="283">
        <f>'ІІІ. Рух грош. коштів'!F52</f>
        <v>-326</v>
      </c>
      <c r="G69" s="282">
        <f t="shared" si="17"/>
        <v>-276</v>
      </c>
      <c r="H69" s="278">
        <f t="shared" si="18"/>
        <v>652</v>
      </c>
    </row>
    <row r="70" spans="1:8" s="26" customFormat="1" ht="33" customHeight="1">
      <c r="A70" s="97" t="s">
        <v>240</v>
      </c>
      <c r="B70" s="98">
        <v>3395</v>
      </c>
      <c r="C70" s="283">
        <f>'ІІІ. Рух грош. коштів'!C64</f>
        <v>-37</v>
      </c>
      <c r="D70" s="283">
        <f>'ІІІ. Рух грош. коштів'!D64</f>
        <v>0</v>
      </c>
      <c r="E70" s="283">
        <f>'ІІІ. Рух грош. коштів'!E64</f>
        <v>0</v>
      </c>
      <c r="F70" s="283">
        <f>'ІІІ. Рух грош. коштів'!F64</f>
        <v>0</v>
      </c>
      <c r="G70" s="282">
        <f t="shared" si="17"/>
        <v>0</v>
      </c>
      <c r="H70" s="278">
        <f t="shared" si="18"/>
        <v>0</v>
      </c>
    </row>
    <row r="71" spans="1:8" s="26" customFormat="1" ht="33" customHeight="1">
      <c r="A71" s="97" t="s">
        <v>108</v>
      </c>
      <c r="B71" s="98">
        <v>3410</v>
      </c>
      <c r="C71" s="283">
        <f>'ІІІ. Рух грош. коштів'!C67</f>
        <v>0</v>
      </c>
      <c r="D71" s="283">
        <f>'ІІІ. Рух грош. коштів'!D67</f>
        <v>0</v>
      </c>
      <c r="E71" s="283">
        <f>'ІІІ. Рух грош. коштів'!E67</f>
        <v>0</v>
      </c>
      <c r="F71" s="283">
        <f>'ІІІ. Рух грош. коштів'!F67</f>
        <v>0</v>
      </c>
      <c r="G71" s="282">
        <f t="shared" si="17"/>
        <v>0</v>
      </c>
      <c r="H71" s="278">
        <f t="shared" si="18"/>
        <v>0</v>
      </c>
    </row>
    <row r="72" spans="1:8" s="26" customFormat="1" ht="37.5" customHeight="1" thickBot="1">
      <c r="A72" s="95" t="s">
        <v>239</v>
      </c>
      <c r="B72" s="96">
        <v>3415</v>
      </c>
      <c r="C72" s="284">
        <f>SUM(C66,C68:C71)</f>
        <v>735</v>
      </c>
      <c r="D72" s="284">
        <f t="shared" ref="D72:F72" si="19">SUM(D66,D68:D71)</f>
        <v>1173</v>
      </c>
      <c r="E72" s="284">
        <f t="shared" si="19"/>
        <v>730</v>
      </c>
      <c r="F72" s="284">
        <f t="shared" si="19"/>
        <v>4567</v>
      </c>
      <c r="G72" s="65">
        <f t="shared" si="17"/>
        <v>3837</v>
      </c>
      <c r="H72" s="280">
        <f t="shared" si="18"/>
        <v>625.61643835616439</v>
      </c>
    </row>
    <row r="73" spans="1:8" s="26" customFormat="1" ht="33" customHeight="1" thickBot="1">
      <c r="A73" s="462" t="s">
        <v>242</v>
      </c>
      <c r="B73" s="463"/>
      <c r="C73" s="463"/>
      <c r="D73" s="463"/>
      <c r="E73" s="463"/>
      <c r="F73" s="463"/>
      <c r="G73" s="463"/>
      <c r="H73" s="464"/>
    </row>
    <row r="74" spans="1:8" s="26" customFormat="1" ht="33" customHeight="1">
      <c r="A74" s="255" t="s">
        <v>193</v>
      </c>
      <c r="B74" s="260">
        <v>4000</v>
      </c>
      <c r="C74" s="285">
        <f>'IV. Кап. інвестиції'!C7</f>
        <v>856</v>
      </c>
      <c r="D74" s="285">
        <f>'IV. Кап. інвестиції'!D7</f>
        <v>326</v>
      </c>
      <c r="E74" s="285">
        <f>'IV. Кап. інвестиції'!E7</f>
        <v>50</v>
      </c>
      <c r="F74" s="285">
        <f>'IV. Кап. інвестиції'!F7</f>
        <v>326</v>
      </c>
      <c r="G74" s="286">
        <f t="shared" ref="G74:G75" si="20">IF(F74="(    )",0,F74)-IF(E74="(    )",0,E74)</f>
        <v>276</v>
      </c>
      <c r="H74" s="287">
        <f t="shared" ref="H74:H75" si="21">IF(IF(E74="(    )",0,E74)=0,0,IF(F74="(    )",0,F74)/IF(E74="(    )",0,E74))*100</f>
        <v>652</v>
      </c>
    </row>
    <row r="75" spans="1:8" s="26" customFormat="1" ht="33" customHeight="1">
      <c r="A75" s="256" t="s">
        <v>1</v>
      </c>
      <c r="B75" s="96" t="s">
        <v>130</v>
      </c>
      <c r="C75" s="281">
        <f>'IV. Кап. інвестиції'!C8</f>
        <v>0</v>
      </c>
      <c r="D75" s="281">
        <f>'IV. Кап. інвестиції'!D8</f>
        <v>0</v>
      </c>
      <c r="E75" s="281">
        <f>'IV. Кап. інвестиції'!E8</f>
        <v>0</v>
      </c>
      <c r="F75" s="281">
        <f>'IV. Кап. інвестиції'!F8</f>
        <v>0</v>
      </c>
      <c r="G75" s="282">
        <f t="shared" si="20"/>
        <v>0</v>
      </c>
      <c r="H75" s="288">
        <f t="shared" si="21"/>
        <v>0</v>
      </c>
    </row>
    <row r="76" spans="1:8" s="26" customFormat="1" ht="33" customHeight="1">
      <c r="A76" s="256" t="s">
        <v>2</v>
      </c>
      <c r="B76" s="96">
        <v>4020</v>
      </c>
      <c r="C76" s="281">
        <f>'IV. Кап. інвестиції'!C9</f>
        <v>812</v>
      </c>
      <c r="D76" s="281">
        <f>'IV. Кап. інвестиції'!D9</f>
        <v>196</v>
      </c>
      <c r="E76" s="281">
        <f>'IV. Кап. інвестиції'!E9</f>
        <v>50</v>
      </c>
      <c r="F76" s="281">
        <f>'IV. Кап. інвестиції'!F9</f>
        <v>196</v>
      </c>
      <c r="G76" s="282">
        <f t="shared" ref="G76:G79" si="22">IF(F76="(    )",0,F76)-IF(E76="(    )",0,E76)</f>
        <v>146</v>
      </c>
      <c r="H76" s="288">
        <f t="shared" ref="H76:H79" si="23">IF(IF(E76="(    )",0,E76)=0,0,IF(F76="(    )",0,F76)/IF(E76="(    )",0,E76))*100</f>
        <v>392</v>
      </c>
    </row>
    <row r="77" spans="1:8" s="26" customFormat="1" ht="33" customHeight="1">
      <c r="A77" s="256" t="s">
        <v>28</v>
      </c>
      <c r="B77" s="96">
        <v>4030</v>
      </c>
      <c r="C77" s="281">
        <f>'IV. Кап. інвестиції'!C10</f>
        <v>44</v>
      </c>
      <c r="D77" s="281">
        <f>'IV. Кап. інвестиції'!D10</f>
        <v>86</v>
      </c>
      <c r="E77" s="281">
        <f>'IV. Кап. інвестиції'!E10</f>
        <v>0</v>
      </c>
      <c r="F77" s="281">
        <f>'IV. Кап. інвестиції'!F10</f>
        <v>86</v>
      </c>
      <c r="G77" s="282">
        <f t="shared" si="22"/>
        <v>86</v>
      </c>
      <c r="H77" s="288">
        <f t="shared" si="23"/>
        <v>0</v>
      </c>
    </row>
    <row r="78" spans="1:8" s="26" customFormat="1" ht="33" customHeight="1">
      <c r="A78" s="256" t="s">
        <v>3</v>
      </c>
      <c r="B78" s="96">
        <v>4040</v>
      </c>
      <c r="C78" s="281">
        <f>'IV. Кап. інвестиції'!C11</f>
        <v>0</v>
      </c>
      <c r="D78" s="281">
        <f>'IV. Кап. інвестиції'!D11</f>
        <v>44</v>
      </c>
      <c r="E78" s="281">
        <f>'IV. Кап. інвестиції'!E11</f>
        <v>0</v>
      </c>
      <c r="F78" s="281">
        <f>'IV. Кап. інвестиції'!F11</f>
        <v>44</v>
      </c>
      <c r="G78" s="282">
        <f t="shared" si="22"/>
        <v>44</v>
      </c>
      <c r="H78" s="288">
        <f t="shared" si="23"/>
        <v>0</v>
      </c>
    </row>
    <row r="79" spans="1:8" s="26" customFormat="1" ht="40.5">
      <c r="A79" s="256" t="s">
        <v>60</v>
      </c>
      <c r="B79" s="96">
        <v>4050</v>
      </c>
      <c r="C79" s="281">
        <f>'IV. Кап. інвестиції'!C12</f>
        <v>0</v>
      </c>
      <c r="D79" s="281">
        <f>'IV. Кап. інвестиції'!D12</f>
        <v>0</v>
      </c>
      <c r="E79" s="281">
        <f>'IV. Кап. інвестиції'!E12</f>
        <v>0</v>
      </c>
      <c r="F79" s="281">
        <f>'IV. Кап. інвестиції'!F12</f>
        <v>0</v>
      </c>
      <c r="G79" s="282">
        <f t="shared" si="22"/>
        <v>0</v>
      </c>
      <c r="H79" s="288">
        <f t="shared" si="23"/>
        <v>0</v>
      </c>
    </row>
    <row r="80" spans="1:8" s="26" customFormat="1" ht="33" customHeight="1">
      <c r="A80" s="256" t="s">
        <v>203</v>
      </c>
      <c r="B80" s="96">
        <v>4060</v>
      </c>
      <c r="C80" s="281">
        <f>'IV. Кап. інвестиції'!C13</f>
        <v>0</v>
      </c>
      <c r="D80" s="281">
        <f>'IV. Кап. інвестиції'!D13</f>
        <v>0</v>
      </c>
      <c r="E80" s="281">
        <f>'IV. Кап. інвестиції'!E13</f>
        <v>0</v>
      </c>
      <c r="F80" s="281">
        <f>'IV. Кап. інвестиції'!F13</f>
        <v>0</v>
      </c>
      <c r="G80" s="282">
        <f t="shared" ref="G80:G85" si="24">IF(F80="(    )",0,F80)-IF(E80="(    )",0,E80)</f>
        <v>0</v>
      </c>
      <c r="H80" s="288">
        <f t="shared" ref="H80:H85" si="25">IF(IF(E80="(    )",0,E80)=0,0,IF(F80="(    )",0,F80)/IF(E80="(    )",0,E80))*100</f>
        <v>0</v>
      </c>
    </row>
    <row r="81" spans="1:8" s="26" customFormat="1" ht="33" customHeight="1">
      <c r="A81" s="257" t="s">
        <v>194</v>
      </c>
      <c r="B81" s="99">
        <v>4000</v>
      </c>
      <c r="C81" s="279">
        <f>SUM(C82:C85)</f>
        <v>0</v>
      </c>
      <c r="D81" s="279">
        <f t="shared" ref="D81:F81" si="26">SUM(D82:D85)</f>
        <v>326</v>
      </c>
      <c r="E81" s="279">
        <f t="shared" si="26"/>
        <v>50</v>
      </c>
      <c r="F81" s="279">
        <f t="shared" si="26"/>
        <v>326</v>
      </c>
      <c r="G81" s="282">
        <f t="shared" si="24"/>
        <v>276</v>
      </c>
      <c r="H81" s="288">
        <f t="shared" si="25"/>
        <v>652</v>
      </c>
    </row>
    <row r="82" spans="1:8" s="26" customFormat="1" ht="33" customHeight="1">
      <c r="A82" s="256" t="s">
        <v>297</v>
      </c>
      <c r="B82" s="96" t="s">
        <v>195</v>
      </c>
      <c r="C82" s="289"/>
      <c r="D82" s="289">
        <f>'6.2. Інша інфо_2'!N47</f>
        <v>0</v>
      </c>
      <c r="E82" s="289">
        <f>'6.2. Інша інфо_2'!M47</f>
        <v>0</v>
      </c>
      <c r="F82" s="289">
        <f>'6.2. Інша інфо_2'!N47</f>
        <v>0</v>
      </c>
      <c r="G82" s="290">
        <f t="shared" si="24"/>
        <v>0</v>
      </c>
      <c r="H82" s="291">
        <f t="shared" si="25"/>
        <v>0</v>
      </c>
    </row>
    <row r="83" spans="1:8" s="26" customFormat="1" ht="33" customHeight="1">
      <c r="A83" s="256" t="s">
        <v>298</v>
      </c>
      <c r="B83" s="96" t="s">
        <v>196</v>
      </c>
      <c r="C83" s="289"/>
      <c r="D83" s="289">
        <f>'6.2. Інша інфо_2'!R47</f>
        <v>0</v>
      </c>
      <c r="E83" s="289">
        <f>'6.2. Інша інфо_2'!Q47</f>
        <v>0</v>
      </c>
      <c r="F83" s="289">
        <f>'6.2. Інша інфо_2'!R47</f>
        <v>0</v>
      </c>
      <c r="G83" s="290">
        <f t="shared" si="24"/>
        <v>0</v>
      </c>
      <c r="H83" s="291">
        <f t="shared" si="25"/>
        <v>0</v>
      </c>
    </row>
    <row r="84" spans="1:8" s="26" customFormat="1" ht="33" customHeight="1">
      <c r="A84" s="256" t="s">
        <v>163</v>
      </c>
      <c r="B84" s="96" t="s">
        <v>197</v>
      </c>
      <c r="C84" s="289"/>
      <c r="D84" s="289">
        <f>'6.2. Інша інфо_2'!V47</f>
        <v>326</v>
      </c>
      <c r="E84" s="289">
        <f>'6.2. Інша інфо_2'!U47</f>
        <v>50</v>
      </c>
      <c r="F84" s="289">
        <f>'6.2. Інша інфо_2'!V47</f>
        <v>326</v>
      </c>
      <c r="G84" s="290">
        <f t="shared" si="24"/>
        <v>276</v>
      </c>
      <c r="H84" s="291">
        <f t="shared" si="25"/>
        <v>652</v>
      </c>
    </row>
    <row r="85" spans="1:8" s="26" customFormat="1" ht="33" customHeight="1" thickBot="1">
      <c r="A85" s="258" t="s">
        <v>299</v>
      </c>
      <c r="B85" s="259" t="s">
        <v>198</v>
      </c>
      <c r="C85" s="292"/>
      <c r="D85" s="292">
        <f>'6.2. Інша інфо_2'!Z47</f>
        <v>0</v>
      </c>
      <c r="E85" s="292">
        <f>'6.2. Інша інфо_2'!Y47</f>
        <v>0</v>
      </c>
      <c r="F85" s="292">
        <f>'6.2. Інша інфо_2'!Z47</f>
        <v>0</v>
      </c>
      <c r="G85" s="292">
        <f t="shared" si="24"/>
        <v>0</v>
      </c>
      <c r="H85" s="292">
        <f t="shared" si="25"/>
        <v>0</v>
      </c>
    </row>
    <row r="86" spans="1:8" s="26" customFormat="1" ht="33" customHeight="1" thickBot="1">
      <c r="A86" s="465" t="s">
        <v>128</v>
      </c>
      <c r="B86" s="466"/>
      <c r="C86" s="466"/>
      <c r="D86" s="466"/>
      <c r="E86" s="466"/>
      <c r="F86" s="466"/>
      <c r="G86" s="466"/>
      <c r="H86" s="467"/>
    </row>
    <row r="87" spans="1:8" s="26" customFormat="1" ht="33" customHeight="1">
      <c r="A87" s="97" t="s">
        <v>269</v>
      </c>
      <c r="B87" s="98">
        <v>5040</v>
      </c>
      <c r="C87" s="283">
        <f>' V. Коефіцієнти'!D11</f>
        <v>0.95061552355149948</v>
      </c>
      <c r="D87" s="283">
        <f>' V. Коефіцієнти'!E11</f>
        <v>0.15198209988601341</v>
      </c>
      <c r="E87" s="283">
        <f>' V. Коефіцієнти'!F11</f>
        <v>1.5909090909090908</v>
      </c>
      <c r="F87" s="283">
        <f>' V. Коефіцієнти'!G11</f>
        <v>0.15198209988601341</v>
      </c>
      <c r="G87" s="282">
        <f t="shared" ref="G87" si="27">IF(F87="(    )",0,F87)-IF(E87="(    )",0,E87)</f>
        <v>-1.4389269910230773</v>
      </c>
      <c r="H87" s="288">
        <f t="shared" ref="H87" si="28">IF(IF(E87="(    )",0,E87)=0,0,IF(F87="(    )",0,F87)/IF(E87="(    )",0,E87))*100</f>
        <v>9.5531605642637007</v>
      </c>
    </row>
    <row r="88" spans="1:8" s="26" customFormat="1" ht="33" customHeight="1">
      <c r="A88" s="97" t="s">
        <v>270</v>
      </c>
      <c r="B88" s="98">
        <v>5020</v>
      </c>
      <c r="C88" s="283">
        <f>' V. Коефіцієнти'!D9</f>
        <v>3.8714672861014328</v>
      </c>
      <c r="D88" s="283">
        <f>' V. Коефіцієнти'!E9</f>
        <v>0.66802746335127106</v>
      </c>
      <c r="E88" s="283">
        <f>' V. Коефіцієнти'!F9</f>
        <v>6.8762278978389002</v>
      </c>
      <c r="F88" s="283">
        <f>' V. Коефіцієнти'!G9</f>
        <v>0.66802746335127106</v>
      </c>
      <c r="G88" s="282">
        <f t="shared" ref="G88:G91" si="29">IF(F88="(    )",0,F88)-IF(E88="(    )",0,E88)</f>
        <v>-6.2082004344876296</v>
      </c>
      <c r="H88" s="288">
        <f t="shared" ref="H88:H91" si="30">IF(IF(E88="(    )",0,E88)=0,0,IF(F88="(    )",0,F88)/IF(E88="(    )",0,E88))*100</f>
        <v>9.7150279670227704</v>
      </c>
    </row>
    <row r="89" spans="1:8" s="26" customFormat="1" ht="33" customHeight="1">
      <c r="A89" s="97" t="s">
        <v>271</v>
      </c>
      <c r="B89" s="98">
        <v>5030</v>
      </c>
      <c r="C89" s="283">
        <f>' V. Коефіцієнти'!D10</f>
        <v>7.3099415204678362</v>
      </c>
      <c r="D89" s="283">
        <f>' V. Коефіцієнти'!E10</f>
        <v>1.3191645291315499</v>
      </c>
      <c r="E89" s="283">
        <f>' V. Коефіцієнти'!F10</f>
        <v>11.674449633088726</v>
      </c>
      <c r="F89" s="283">
        <f>' V. Коефіцієнти'!G10</f>
        <v>1.3191645291315499</v>
      </c>
      <c r="G89" s="282">
        <f t="shared" si="29"/>
        <v>-10.355285103957176</v>
      </c>
      <c r="H89" s="288">
        <f t="shared" si="30"/>
        <v>11.299586452389676</v>
      </c>
    </row>
    <row r="90" spans="1:8" s="26" customFormat="1" ht="33" customHeight="1">
      <c r="A90" s="97" t="s">
        <v>134</v>
      </c>
      <c r="B90" s="98">
        <v>5110</v>
      </c>
      <c r="C90" s="283">
        <f>' V. Коефіцієнти'!D14</f>
        <v>1.125925925925926</v>
      </c>
      <c r="D90" s="283">
        <f>' V. Коефіцієнти'!E14</f>
        <v>1.0259398496240602</v>
      </c>
      <c r="E90" s="283">
        <f>' V. Коефіцієнти'!F14</f>
        <v>1.4330783938814531</v>
      </c>
      <c r="F90" s="283">
        <f>' V. Коефіцієнти'!G14</f>
        <v>1.0259398496240602</v>
      </c>
      <c r="G90" s="282">
        <f t="shared" si="29"/>
        <v>-0.40713854425739293</v>
      </c>
      <c r="H90" s="288">
        <f t="shared" si="30"/>
        <v>71.589932135207931</v>
      </c>
    </row>
    <row r="91" spans="1:8" s="26" customFormat="1" ht="33" customHeight="1" thickBot="1">
      <c r="A91" s="97" t="s">
        <v>272</v>
      </c>
      <c r="B91" s="98">
        <v>5220</v>
      </c>
      <c r="C91" s="283">
        <f>' V. Коефіцієнти'!D19</f>
        <v>0.67359798361688716</v>
      </c>
      <c r="D91" s="283">
        <f>' V. Коефіцієнти'!E19</f>
        <v>0.67950669914738127</v>
      </c>
      <c r="E91" s="283">
        <f>' V. Коефіцієнти'!F19</f>
        <v>0.66027607361963192</v>
      </c>
      <c r="F91" s="283">
        <f>' V. Коефіцієнти'!G19</f>
        <v>0.67950669914738127</v>
      </c>
      <c r="G91" s="282">
        <f t="shared" si="29"/>
        <v>1.9230625527749345E-2</v>
      </c>
      <c r="H91" s="288">
        <f t="shared" si="30"/>
        <v>102.91251285577063</v>
      </c>
    </row>
    <row r="92" spans="1:8" s="26" customFormat="1" ht="33" customHeight="1" thickBot="1">
      <c r="A92" s="459" t="s">
        <v>243</v>
      </c>
      <c r="B92" s="460"/>
      <c r="C92" s="460"/>
      <c r="D92" s="460"/>
      <c r="E92" s="460"/>
      <c r="F92" s="460"/>
      <c r="G92" s="460"/>
      <c r="H92" s="461"/>
    </row>
    <row r="93" spans="1:8" s="26" customFormat="1" ht="33" customHeight="1">
      <c r="A93" s="261" t="s">
        <v>263</v>
      </c>
      <c r="B93" s="262">
        <v>6000</v>
      </c>
      <c r="C93" s="293">
        <v>2311</v>
      </c>
      <c r="D93" s="293">
        <v>2352</v>
      </c>
      <c r="E93" s="293">
        <v>2395</v>
      </c>
      <c r="F93" s="293">
        <v>2352</v>
      </c>
      <c r="G93" s="282">
        <f t="shared" ref="G93" si="31">IF(F93="(    )",0,F93)-IF(E93="(    )",0,E93)</f>
        <v>-43</v>
      </c>
      <c r="H93" s="288">
        <f t="shared" ref="H93" si="32">IF(IF(E93="(    )",0,E93)=0,0,IF(F93="(    )",0,F93)/IF(E93="(    )",0,E93))*100</f>
        <v>98.204592901878911</v>
      </c>
    </row>
    <row r="94" spans="1:8" s="26" customFormat="1" ht="33" customHeight="1">
      <c r="A94" s="263" t="s">
        <v>264</v>
      </c>
      <c r="B94" s="262">
        <v>6001</v>
      </c>
      <c r="C94" s="277">
        <f>C95-C96</f>
        <v>2072</v>
      </c>
      <c r="D94" s="277">
        <f t="shared" ref="D94:F94" si="33">D95-D96</f>
        <v>2105</v>
      </c>
      <c r="E94" s="277">
        <f t="shared" si="33"/>
        <v>2215</v>
      </c>
      <c r="F94" s="277">
        <f t="shared" si="33"/>
        <v>2105</v>
      </c>
      <c r="G94" s="282">
        <f t="shared" ref="G94:G107" si="34">IF(F94="(    )",0,F94)-IF(E94="(    )",0,E94)</f>
        <v>-110</v>
      </c>
      <c r="H94" s="278">
        <f t="shared" ref="H94:H107" si="35">IF(IF(E94="(    )",0,E94)=0,0,IF(F94="(    )",0,F94)/IF(E94="(    )",0,E94))*100</f>
        <v>95.033860045146724</v>
      </c>
    </row>
    <row r="95" spans="1:8" s="26" customFormat="1" ht="33" customHeight="1">
      <c r="A95" s="263" t="s">
        <v>265</v>
      </c>
      <c r="B95" s="262">
        <v>6002</v>
      </c>
      <c r="C95" s="277">
        <v>6348</v>
      </c>
      <c r="D95" s="277">
        <v>6568</v>
      </c>
      <c r="E95" s="277">
        <v>6520</v>
      </c>
      <c r="F95" s="277">
        <v>6568</v>
      </c>
      <c r="G95" s="282">
        <f t="shared" si="34"/>
        <v>48</v>
      </c>
      <c r="H95" s="278">
        <f t="shared" si="35"/>
        <v>100.7361963190184</v>
      </c>
    </row>
    <row r="96" spans="1:8" s="26" customFormat="1" ht="27" customHeight="1">
      <c r="A96" s="263" t="s">
        <v>266</v>
      </c>
      <c r="B96" s="262">
        <v>6003</v>
      </c>
      <c r="C96" s="277">
        <v>4276</v>
      </c>
      <c r="D96" s="277">
        <v>4463</v>
      </c>
      <c r="E96" s="277">
        <v>4305</v>
      </c>
      <c r="F96" s="277">
        <v>4463</v>
      </c>
      <c r="G96" s="282">
        <f t="shared" si="34"/>
        <v>158</v>
      </c>
      <c r="H96" s="278">
        <f t="shared" si="35"/>
        <v>103.67015098722416</v>
      </c>
    </row>
    <row r="97" spans="1:8" s="26" customFormat="1" ht="33" customHeight="1">
      <c r="A97" s="263" t="s">
        <v>267</v>
      </c>
      <c r="B97" s="262">
        <v>6010</v>
      </c>
      <c r="C97" s="277">
        <v>2855</v>
      </c>
      <c r="D97" s="294">
        <v>3037</v>
      </c>
      <c r="E97" s="294">
        <v>2695</v>
      </c>
      <c r="F97" s="294">
        <v>3037</v>
      </c>
      <c r="G97" s="282">
        <f t="shared" si="34"/>
        <v>342</v>
      </c>
      <c r="H97" s="278">
        <f t="shared" si="35"/>
        <v>112.69016697588125</v>
      </c>
    </row>
    <row r="98" spans="1:8" s="26" customFormat="1" ht="33" customHeight="1">
      <c r="A98" s="263" t="s">
        <v>339</v>
      </c>
      <c r="B98" s="54">
        <v>6011</v>
      </c>
      <c r="C98" s="277">
        <v>735</v>
      </c>
      <c r="D98" s="294">
        <v>1173</v>
      </c>
      <c r="E98" s="294">
        <v>665</v>
      </c>
      <c r="F98" s="294">
        <v>1173</v>
      </c>
      <c r="G98" s="282">
        <f t="shared" si="34"/>
        <v>508</v>
      </c>
      <c r="H98" s="278">
        <f t="shared" si="35"/>
        <v>176.39097744360902</v>
      </c>
    </row>
    <row r="99" spans="1:8" s="26" customFormat="1" ht="27.75" customHeight="1">
      <c r="A99" s="264" t="s">
        <v>148</v>
      </c>
      <c r="B99" s="265">
        <v>6020</v>
      </c>
      <c r="C99" s="295">
        <f>C93+C97</f>
        <v>5166</v>
      </c>
      <c r="D99" s="295">
        <f t="shared" ref="D99:F99" si="36">D93+D97</f>
        <v>5389</v>
      </c>
      <c r="E99" s="295">
        <f t="shared" si="36"/>
        <v>5090</v>
      </c>
      <c r="F99" s="295">
        <f t="shared" si="36"/>
        <v>5389</v>
      </c>
      <c r="G99" s="65">
        <f t="shared" si="34"/>
        <v>299</v>
      </c>
      <c r="H99" s="280">
        <f t="shared" si="35"/>
        <v>105.87426326129665</v>
      </c>
    </row>
    <row r="100" spans="1:8" s="26" customFormat="1" ht="33" customHeight="1">
      <c r="A100" s="263" t="s">
        <v>102</v>
      </c>
      <c r="B100" s="262">
        <v>6030</v>
      </c>
      <c r="C100" s="277">
        <v>2736</v>
      </c>
      <c r="D100" s="294">
        <v>2729</v>
      </c>
      <c r="E100" s="294">
        <v>2998</v>
      </c>
      <c r="F100" s="294">
        <v>2729</v>
      </c>
      <c r="G100" s="282">
        <f t="shared" si="34"/>
        <v>-269</v>
      </c>
      <c r="H100" s="278">
        <f t="shared" si="35"/>
        <v>91.027351567711818</v>
      </c>
    </row>
    <row r="101" spans="1:8" s="26" customFormat="1" ht="33" customHeight="1">
      <c r="A101" s="263" t="s">
        <v>109</v>
      </c>
      <c r="B101" s="262">
        <v>6040</v>
      </c>
      <c r="C101" s="277"/>
      <c r="D101" s="294"/>
      <c r="E101" s="294"/>
      <c r="F101" s="294"/>
      <c r="G101" s="282">
        <f t="shared" si="34"/>
        <v>0</v>
      </c>
      <c r="H101" s="278">
        <f t="shared" si="35"/>
        <v>0</v>
      </c>
    </row>
    <row r="102" spans="1:8" s="26" customFormat="1" ht="33" customHeight="1">
      <c r="A102" s="263" t="s">
        <v>110</v>
      </c>
      <c r="B102" s="54">
        <v>6050</v>
      </c>
      <c r="C102" s="277">
        <v>2430</v>
      </c>
      <c r="D102" s="294">
        <v>2660</v>
      </c>
      <c r="E102" s="294">
        <v>2092</v>
      </c>
      <c r="F102" s="294">
        <v>2660</v>
      </c>
      <c r="G102" s="282">
        <f t="shared" si="34"/>
        <v>568</v>
      </c>
      <c r="H102" s="278">
        <f t="shared" si="35"/>
        <v>127.15105162523901</v>
      </c>
    </row>
    <row r="103" spans="1:8" s="26" customFormat="1" ht="27.75" customHeight="1">
      <c r="A103" s="264" t="s">
        <v>149</v>
      </c>
      <c r="B103" s="265">
        <v>6060</v>
      </c>
      <c r="C103" s="293">
        <f>SUM(C101:C102)</f>
        <v>2430</v>
      </c>
      <c r="D103" s="293">
        <f t="shared" ref="D103:F103" si="37">SUM(D101:D102)</f>
        <v>2660</v>
      </c>
      <c r="E103" s="293">
        <f t="shared" si="37"/>
        <v>2092</v>
      </c>
      <c r="F103" s="293">
        <f t="shared" si="37"/>
        <v>2660</v>
      </c>
      <c r="G103" s="65">
        <f t="shared" si="34"/>
        <v>568</v>
      </c>
      <c r="H103" s="280">
        <f t="shared" si="35"/>
        <v>127.15105162523901</v>
      </c>
    </row>
    <row r="104" spans="1:8" s="26" customFormat="1" ht="28.5" customHeight="1">
      <c r="A104" s="263" t="s">
        <v>328</v>
      </c>
      <c r="B104" s="262">
        <v>6070</v>
      </c>
      <c r="C104" s="277"/>
      <c r="D104" s="277"/>
      <c r="E104" s="277"/>
      <c r="F104" s="277"/>
      <c r="G104" s="282">
        <f t="shared" si="34"/>
        <v>0</v>
      </c>
      <c r="H104" s="280">
        <f t="shared" si="35"/>
        <v>0</v>
      </c>
    </row>
    <row r="105" spans="1:8" s="26" customFormat="1" ht="28.5" customHeight="1">
      <c r="A105" s="263" t="s">
        <v>329</v>
      </c>
      <c r="B105" s="54">
        <v>6080</v>
      </c>
      <c r="C105" s="277"/>
      <c r="D105" s="277"/>
      <c r="E105" s="277"/>
      <c r="F105" s="277"/>
      <c r="G105" s="282">
        <f t="shared" si="34"/>
        <v>0</v>
      </c>
      <c r="H105" s="278">
        <f t="shared" si="35"/>
        <v>0</v>
      </c>
    </row>
    <row r="106" spans="1:8" s="26" customFormat="1" ht="27.75" customHeight="1">
      <c r="A106" s="264" t="s">
        <v>330</v>
      </c>
      <c r="B106" s="265">
        <v>6090</v>
      </c>
      <c r="C106" s="293">
        <f>C100+C103</f>
        <v>5166</v>
      </c>
      <c r="D106" s="293">
        <f t="shared" ref="D106:F106" si="38">D100+D103</f>
        <v>5389</v>
      </c>
      <c r="E106" s="293">
        <f t="shared" si="38"/>
        <v>5090</v>
      </c>
      <c r="F106" s="293">
        <f t="shared" si="38"/>
        <v>5389</v>
      </c>
      <c r="G106" s="65">
        <f t="shared" si="34"/>
        <v>299</v>
      </c>
      <c r="H106" s="280">
        <f t="shared" si="35"/>
        <v>105.87426326129665</v>
      </c>
    </row>
    <row r="107" spans="1:8" s="26" customFormat="1" ht="27.75" customHeight="1" thickBot="1">
      <c r="A107" s="264" t="s">
        <v>331</v>
      </c>
      <c r="B107" s="266">
        <v>6099</v>
      </c>
      <c r="C107" s="293">
        <f>C99-C106</f>
        <v>0</v>
      </c>
      <c r="D107" s="293">
        <f>D99-D106</f>
        <v>0</v>
      </c>
      <c r="E107" s="293">
        <f>E99-E106</f>
        <v>0</v>
      </c>
      <c r="F107" s="293">
        <f>F99-F106</f>
        <v>0</v>
      </c>
      <c r="G107" s="65">
        <f t="shared" si="34"/>
        <v>0</v>
      </c>
      <c r="H107" s="280">
        <f t="shared" si="35"/>
        <v>0</v>
      </c>
    </row>
    <row r="108" spans="1:8" s="26" customFormat="1" ht="33" customHeight="1" thickBot="1">
      <c r="A108" s="459" t="s">
        <v>244</v>
      </c>
      <c r="B108" s="460"/>
      <c r="C108" s="460"/>
      <c r="D108" s="460"/>
      <c r="E108" s="460"/>
      <c r="F108" s="460"/>
      <c r="G108" s="460"/>
      <c r="H108" s="461"/>
    </row>
    <row r="109" spans="1:8" s="26" customFormat="1" ht="27.75" customHeight="1">
      <c r="A109" s="95" t="s">
        <v>285</v>
      </c>
      <c r="B109" s="99" t="s">
        <v>245</v>
      </c>
      <c r="C109" s="284">
        <f>SUM(C110:C112)</f>
        <v>0</v>
      </c>
      <c r="D109" s="284">
        <f t="shared" ref="D109:F109" si="39">SUM(D110:D112)</f>
        <v>0</v>
      </c>
      <c r="E109" s="284">
        <f t="shared" si="39"/>
        <v>0</v>
      </c>
      <c r="F109" s="284">
        <f t="shared" si="39"/>
        <v>0</v>
      </c>
      <c r="G109" s="65">
        <f t="shared" ref="G109" si="40">IF(F109="(    )",0,F109)-IF(E109="(    )",0,E109)</f>
        <v>0</v>
      </c>
      <c r="H109" s="280">
        <f t="shared" ref="H109" si="41">IF(IF(E109="(    )",0,E109)=0,0,IF(F109="(    )",0,F109)/IF(E109="(    )",0,E109))*100</f>
        <v>0</v>
      </c>
    </row>
    <row r="110" spans="1:8" s="26" customFormat="1" ht="30" customHeight="1">
      <c r="A110" s="97" t="s">
        <v>300</v>
      </c>
      <c r="B110" s="98" t="s">
        <v>247</v>
      </c>
      <c r="C110" s="296"/>
      <c r="D110" s="297">
        <f>'6.1. Інша інфо_1'!$H$57</f>
        <v>0</v>
      </c>
      <c r="E110" s="297">
        <f>'6.1. Інша інфо_1'!$F$57</f>
        <v>0</v>
      </c>
      <c r="F110" s="297">
        <f>'6.1. Інша інфо_1'!$H$57</f>
        <v>0</v>
      </c>
      <c r="G110" s="282">
        <f t="shared" ref="G110:G116" si="42">IF(F110="(    )",0,F110)-IF(E110="(    )",0,E110)</f>
        <v>0</v>
      </c>
      <c r="H110" s="278">
        <f t="shared" ref="H110:H116" si="43">IF(IF(E110="(    )",0,E110)=0,0,IF(F110="(    )",0,F110)/IF(E110="(    )",0,E110))*100</f>
        <v>0</v>
      </c>
    </row>
    <row r="111" spans="1:8" s="26" customFormat="1" ht="29.25" customHeight="1">
      <c r="A111" s="97" t="s">
        <v>301</v>
      </c>
      <c r="B111" s="98" t="s">
        <v>248</v>
      </c>
      <c r="C111" s="297"/>
      <c r="D111" s="297">
        <f>'6.1. Інша інфо_1'!$H$61</f>
        <v>0</v>
      </c>
      <c r="E111" s="297">
        <f>'6.1. Інша інфо_1'!$F$61</f>
        <v>0</v>
      </c>
      <c r="F111" s="297">
        <f>'6.1. Інша інфо_1'!$H$61</f>
        <v>0</v>
      </c>
      <c r="G111" s="65">
        <f t="shared" si="42"/>
        <v>0</v>
      </c>
      <c r="H111" s="278">
        <f t="shared" si="43"/>
        <v>0</v>
      </c>
    </row>
    <row r="112" spans="1:8" s="26" customFormat="1" ht="33" customHeight="1">
      <c r="A112" s="97" t="s">
        <v>302</v>
      </c>
      <c r="B112" s="98" t="s">
        <v>249</v>
      </c>
      <c r="C112" s="297"/>
      <c r="D112" s="297">
        <f>'6.1. Інша інфо_1'!$H$65</f>
        <v>0</v>
      </c>
      <c r="E112" s="297">
        <f>'6.1. Інша інфо_1'!$F$65</f>
        <v>0</v>
      </c>
      <c r="F112" s="297">
        <f>'6.1. Інша інфо_1'!$H$65</f>
        <v>0</v>
      </c>
      <c r="G112" s="65">
        <f t="shared" si="42"/>
        <v>0</v>
      </c>
      <c r="H112" s="278">
        <f t="shared" si="43"/>
        <v>0</v>
      </c>
    </row>
    <row r="113" spans="1:8" s="26" customFormat="1" ht="27.75" customHeight="1">
      <c r="A113" s="95" t="s">
        <v>286</v>
      </c>
      <c r="B113" s="99" t="s">
        <v>246</v>
      </c>
      <c r="C113" s="284">
        <f>SUM(C114:C116)</f>
        <v>0</v>
      </c>
      <c r="D113" s="284">
        <f t="shared" ref="D113:F113" si="44">SUM(D114:D116)</f>
        <v>0</v>
      </c>
      <c r="E113" s="284">
        <f t="shared" si="44"/>
        <v>0</v>
      </c>
      <c r="F113" s="284">
        <f t="shared" si="44"/>
        <v>0</v>
      </c>
      <c r="G113" s="65">
        <f t="shared" si="42"/>
        <v>0</v>
      </c>
      <c r="H113" s="280">
        <f t="shared" si="43"/>
        <v>0</v>
      </c>
    </row>
    <row r="114" spans="1:8" s="26" customFormat="1" ht="29.25" customHeight="1">
      <c r="A114" s="97" t="s">
        <v>300</v>
      </c>
      <c r="B114" s="98" t="s">
        <v>250</v>
      </c>
      <c r="C114" s="297"/>
      <c r="D114" s="297">
        <f>'6.1. Інша інфо_1'!$L$57</f>
        <v>0</v>
      </c>
      <c r="E114" s="297">
        <f>'6.1. Інша інфо_1'!$J$57</f>
        <v>0</v>
      </c>
      <c r="F114" s="297">
        <f>'6.1. Інша інфо_1'!$L$57</f>
        <v>0</v>
      </c>
      <c r="G114" s="282">
        <f t="shared" si="42"/>
        <v>0</v>
      </c>
      <c r="H114" s="278">
        <f t="shared" si="43"/>
        <v>0</v>
      </c>
    </row>
    <row r="115" spans="1:8" s="26" customFormat="1" ht="28.5" customHeight="1">
      <c r="A115" s="97" t="s">
        <v>301</v>
      </c>
      <c r="B115" s="98" t="s">
        <v>251</v>
      </c>
      <c r="C115" s="297"/>
      <c r="D115" s="297">
        <f>'6.1. Інша інфо_1'!$L$61</f>
        <v>0</v>
      </c>
      <c r="E115" s="297">
        <f>'6.1. Інша інфо_1'!$J$61</f>
        <v>0</v>
      </c>
      <c r="F115" s="297">
        <f>'6.1. Інша інфо_1'!$L$61</f>
        <v>0</v>
      </c>
      <c r="G115" s="65">
        <f t="shared" si="42"/>
        <v>0</v>
      </c>
      <c r="H115" s="278">
        <f t="shared" si="43"/>
        <v>0</v>
      </c>
    </row>
    <row r="116" spans="1:8" s="26" customFormat="1" ht="26.25" customHeight="1" thickBot="1">
      <c r="A116" s="97" t="s">
        <v>302</v>
      </c>
      <c r="B116" s="98" t="s">
        <v>252</v>
      </c>
      <c r="C116" s="297"/>
      <c r="D116" s="297">
        <f>'6.1. Інша інфо_1'!$L$65</f>
        <v>0</v>
      </c>
      <c r="E116" s="297">
        <f>'6.1. Інша інфо_1'!$J$65</f>
        <v>0</v>
      </c>
      <c r="F116" s="297">
        <f>'6.1. Інша інфо_1'!$L$65</f>
        <v>0</v>
      </c>
      <c r="G116" s="65">
        <f t="shared" si="42"/>
        <v>0</v>
      </c>
      <c r="H116" s="278">
        <f t="shared" si="43"/>
        <v>0</v>
      </c>
    </row>
    <row r="117" spans="1:8" s="26" customFormat="1" ht="26.25" customHeight="1" thickBot="1">
      <c r="A117" s="456" t="s">
        <v>253</v>
      </c>
      <c r="B117" s="457"/>
      <c r="C117" s="457"/>
      <c r="D117" s="457"/>
      <c r="E117" s="457"/>
      <c r="F117" s="457"/>
      <c r="G117" s="457"/>
      <c r="H117" s="458"/>
    </row>
    <row r="118" spans="1:8" s="26" customFormat="1" ht="64.5" customHeight="1">
      <c r="A118" s="91" t="s">
        <v>423</v>
      </c>
      <c r="B118" s="100" t="s">
        <v>254</v>
      </c>
      <c r="C118" s="279">
        <f>SUM(C119:C121)</f>
        <v>161</v>
      </c>
      <c r="D118" s="279">
        <f>SUM(D119:D121)</f>
        <v>158</v>
      </c>
      <c r="E118" s="279">
        <f>SUM(E119:E121)</f>
        <v>160</v>
      </c>
      <c r="F118" s="279">
        <f>SUM(F119:F121)</f>
        <v>158</v>
      </c>
      <c r="G118" s="65">
        <f t="shared" ref="G118" si="45">IF(F118="(    )",0,F118)-IF(E118="(    )",0,E118)</f>
        <v>-2</v>
      </c>
      <c r="H118" s="280">
        <f t="shared" ref="H118" si="46">IF(IF(E118="(    )",0,E118)=0,0,IF(F118="(    )",0,F118)/IF(E118="(    )",0,E118))*100</f>
        <v>98.75</v>
      </c>
    </row>
    <row r="119" spans="1:8" s="26" customFormat="1" ht="27" customHeight="1">
      <c r="A119" s="97" t="s">
        <v>159</v>
      </c>
      <c r="B119" s="98" t="s">
        <v>255</v>
      </c>
      <c r="C119" s="283">
        <f>'6.1. Інша інфо_1'!C11</f>
        <v>1</v>
      </c>
      <c r="D119" s="283">
        <f>'6.1. Інша інфо_1'!I11</f>
        <v>1</v>
      </c>
      <c r="E119" s="283">
        <f>'6.1. Інша інфо_1'!F11</f>
        <v>1</v>
      </c>
      <c r="F119" s="283">
        <f>'6.1. Інша інфо_1'!I11</f>
        <v>1</v>
      </c>
      <c r="G119" s="282">
        <f t="shared" ref="G119:G126" si="47">IF(F119="(    )",0,F119)-IF(E119="(    )",0,E119)</f>
        <v>0</v>
      </c>
      <c r="H119" s="278">
        <f t="shared" ref="H119:H126" si="48">IF(IF(E119="(    )",0,E119)=0,0,IF(F119="(    )",0,F119)/IF(E119="(    )",0,E119))*100</f>
        <v>100</v>
      </c>
    </row>
    <row r="120" spans="1:8" s="26" customFormat="1" ht="28.5" customHeight="1">
      <c r="A120" s="97" t="s">
        <v>158</v>
      </c>
      <c r="B120" s="98" t="s">
        <v>256</v>
      </c>
      <c r="C120" s="283">
        <f>'6.1. Інша інфо_1'!C12</f>
        <v>9</v>
      </c>
      <c r="D120" s="283">
        <f>'6.1. Інша інфо_1'!I12</f>
        <v>9</v>
      </c>
      <c r="E120" s="283">
        <f>'6.1. Інша інфо_1'!F12</f>
        <v>9</v>
      </c>
      <c r="F120" s="283">
        <f>'6.1. Інша інфо_1'!I12</f>
        <v>9</v>
      </c>
      <c r="G120" s="282">
        <f t="shared" si="47"/>
        <v>0</v>
      </c>
      <c r="H120" s="278">
        <f t="shared" si="48"/>
        <v>100</v>
      </c>
    </row>
    <row r="121" spans="1:8" s="26" customFormat="1" ht="27" customHeight="1">
      <c r="A121" s="97" t="s">
        <v>160</v>
      </c>
      <c r="B121" s="98" t="s">
        <v>257</v>
      </c>
      <c r="C121" s="283">
        <f>'6.1. Інша інфо_1'!C13</f>
        <v>151</v>
      </c>
      <c r="D121" s="283">
        <f>'6.1. Інша інфо_1'!I13</f>
        <v>148</v>
      </c>
      <c r="E121" s="283">
        <f>'6.1. Інша інфо_1'!F13</f>
        <v>150</v>
      </c>
      <c r="F121" s="283">
        <f>'6.1. Інша інфо_1'!I13</f>
        <v>148</v>
      </c>
      <c r="G121" s="282">
        <f t="shared" si="47"/>
        <v>-2</v>
      </c>
      <c r="H121" s="278">
        <f t="shared" si="48"/>
        <v>98.666666666666671</v>
      </c>
    </row>
    <row r="122" spans="1:8" s="26" customFormat="1" ht="27.75" customHeight="1">
      <c r="A122" s="95" t="s">
        <v>5</v>
      </c>
      <c r="B122" s="99" t="s">
        <v>258</v>
      </c>
      <c r="C122" s="284">
        <f>C54</f>
        <v>13667</v>
      </c>
      <c r="D122" s="284">
        <f t="shared" ref="D122:F122" si="49">D54</f>
        <v>15906</v>
      </c>
      <c r="E122" s="284">
        <f t="shared" si="49"/>
        <v>13800</v>
      </c>
      <c r="F122" s="284">
        <f t="shared" si="49"/>
        <v>15906</v>
      </c>
      <c r="G122" s="65">
        <f t="shared" si="47"/>
        <v>2106</v>
      </c>
      <c r="H122" s="280">
        <f t="shared" si="48"/>
        <v>115.26086956521739</v>
      </c>
    </row>
    <row r="123" spans="1:8" s="26" customFormat="1" ht="44.25" customHeight="1">
      <c r="A123" s="91" t="s">
        <v>442</v>
      </c>
      <c r="B123" s="100" t="s">
        <v>259</v>
      </c>
      <c r="C123" s="111">
        <f>'6.1. Інша інфо_1'!C22</f>
        <v>7074</v>
      </c>
      <c r="D123" s="111">
        <f>'6.1. Інша інфо_1'!I22</f>
        <v>8389</v>
      </c>
      <c r="E123" s="111">
        <f>'6.1. Інша інфо_1'!F22</f>
        <v>7118</v>
      </c>
      <c r="F123" s="53">
        <f>'6.1. Інша інфо_1'!I22</f>
        <v>8389</v>
      </c>
      <c r="G123" s="239">
        <f t="shared" si="47"/>
        <v>1271</v>
      </c>
      <c r="H123" s="113">
        <f t="shared" si="48"/>
        <v>117.85613936499017</v>
      </c>
    </row>
    <row r="124" spans="1:8" s="26" customFormat="1" ht="28.5" customHeight="1">
      <c r="A124" s="97" t="s">
        <v>159</v>
      </c>
      <c r="B124" s="98" t="s">
        <v>260</v>
      </c>
      <c r="C124" s="110">
        <f>'6.1. Інша інфо_1'!C23</f>
        <v>30667</v>
      </c>
      <c r="D124" s="110">
        <f>'6.1. Інша інфо_1'!I23</f>
        <v>36833</v>
      </c>
      <c r="E124" s="110">
        <f>'6.1. Інша інфо_1'!F23</f>
        <v>35000</v>
      </c>
      <c r="F124" s="114">
        <f>'6.1. Інша інфо_1'!I23</f>
        <v>36833</v>
      </c>
      <c r="G124" s="86">
        <f t="shared" si="47"/>
        <v>1833</v>
      </c>
      <c r="H124" s="112">
        <f t="shared" si="48"/>
        <v>105.23714285714286</v>
      </c>
    </row>
    <row r="125" spans="1:8" s="26" customFormat="1" ht="30" customHeight="1">
      <c r="A125" s="97" t="s">
        <v>158</v>
      </c>
      <c r="B125" s="98" t="s">
        <v>261</v>
      </c>
      <c r="C125" s="110">
        <f>'6.1. Інша інфо_1'!C24</f>
        <v>11435</v>
      </c>
      <c r="D125" s="110">
        <f>'6.1. Інша інфо_1'!I24</f>
        <v>11769</v>
      </c>
      <c r="E125" s="110">
        <f>'6.1. Інша інфо_1'!F24</f>
        <v>10509</v>
      </c>
      <c r="F125" s="114">
        <f>'6.1. Інша інфо_1'!I24</f>
        <v>11769</v>
      </c>
      <c r="G125" s="86">
        <f t="shared" si="47"/>
        <v>1260</v>
      </c>
      <c r="H125" s="112">
        <f t="shared" si="48"/>
        <v>111.98972309449044</v>
      </c>
    </row>
    <row r="126" spans="1:8" s="26" customFormat="1" ht="33" customHeight="1">
      <c r="A126" s="97" t="s">
        <v>160</v>
      </c>
      <c r="B126" s="96" t="s">
        <v>262</v>
      </c>
      <c r="C126" s="110">
        <f>'6.1. Інша інфо_1'!C25</f>
        <v>6658</v>
      </c>
      <c r="D126" s="110">
        <f>'6.1. Інша інфо_1'!I25</f>
        <v>7992</v>
      </c>
      <c r="E126" s="110">
        <f>'6.1. Інша інфо_1'!F25</f>
        <v>6803</v>
      </c>
      <c r="F126" s="114">
        <f>'6.1. Інша інфо_1'!I25</f>
        <v>7992</v>
      </c>
      <c r="G126" s="86">
        <f t="shared" si="47"/>
        <v>1189</v>
      </c>
      <c r="H126" s="112">
        <f t="shared" si="48"/>
        <v>117.47758341907981</v>
      </c>
    </row>
    <row r="127" spans="1:8" s="26" customFormat="1" ht="33" customHeight="1">
      <c r="A127" s="169"/>
      <c r="B127" s="170"/>
      <c r="C127" s="171"/>
      <c r="D127" s="171"/>
      <c r="E127" s="171"/>
      <c r="F127" s="172"/>
      <c r="G127" s="172"/>
      <c r="H127" s="173"/>
    </row>
    <row r="128" spans="1:8" s="26" customFormat="1" ht="33" customHeight="1">
      <c r="A128" s="169"/>
      <c r="B128" s="170"/>
      <c r="C128" s="171"/>
      <c r="D128" s="171"/>
      <c r="E128" s="171"/>
      <c r="F128" s="172"/>
      <c r="G128" s="172"/>
      <c r="H128" s="173"/>
    </row>
    <row r="129" spans="1:9" s="26" customFormat="1" ht="33" customHeight="1">
      <c r="A129" s="169"/>
      <c r="B129" s="170"/>
      <c r="C129" s="171"/>
      <c r="D129" s="171"/>
      <c r="E129" s="171"/>
      <c r="F129" s="172"/>
      <c r="G129" s="172"/>
      <c r="H129" s="173"/>
    </row>
    <row r="130" spans="1:9" s="26" customFormat="1" ht="33" customHeight="1">
      <c r="A130" s="169"/>
      <c r="B130" s="170"/>
      <c r="C130" s="171"/>
      <c r="D130" s="171"/>
      <c r="E130" s="171"/>
      <c r="F130" s="172"/>
      <c r="G130" s="172"/>
      <c r="H130" s="173"/>
    </row>
    <row r="131" spans="1:9" s="26" customFormat="1" ht="33" customHeight="1">
      <c r="A131" s="169"/>
      <c r="B131" s="170"/>
      <c r="C131" s="171"/>
      <c r="D131" s="171"/>
      <c r="E131" s="171"/>
      <c r="F131" s="172"/>
      <c r="G131" s="172"/>
      <c r="H131" s="173"/>
    </row>
    <row r="132" spans="1:9" s="26" customFormat="1" ht="33" customHeight="1">
      <c r="A132" s="169"/>
      <c r="B132" s="170"/>
      <c r="C132" s="171"/>
      <c r="D132" s="171"/>
      <c r="E132" s="171"/>
      <c r="F132" s="172"/>
      <c r="G132" s="172"/>
      <c r="H132" s="173"/>
    </row>
    <row r="133" spans="1:9" s="164" customFormat="1" ht="34.5" customHeight="1">
      <c r="A133" s="162" t="s">
        <v>430</v>
      </c>
      <c r="B133" s="163"/>
      <c r="C133" s="453" t="s">
        <v>80</v>
      </c>
      <c r="D133" s="454"/>
      <c r="E133" s="454"/>
      <c r="F133" s="454"/>
      <c r="G133" s="452" t="s">
        <v>503</v>
      </c>
      <c r="H133" s="452"/>
    </row>
    <row r="134" spans="1:9" s="168" customFormat="1" ht="20.100000000000001" customHeight="1">
      <c r="A134" s="165" t="s">
        <v>65</v>
      </c>
      <c r="B134" s="166"/>
      <c r="C134" s="455" t="s">
        <v>66</v>
      </c>
      <c r="D134" s="455"/>
      <c r="E134" s="455"/>
      <c r="F134" s="455"/>
      <c r="G134" s="451" t="s">
        <v>77</v>
      </c>
      <c r="H134" s="451"/>
      <c r="I134" s="167"/>
    </row>
    <row r="135" spans="1:9">
      <c r="A135" s="160"/>
    </row>
    <row r="136" spans="1:9">
      <c r="A136" s="160"/>
    </row>
    <row r="137" spans="1:9">
      <c r="A137" s="160"/>
    </row>
    <row r="138" spans="1:9">
      <c r="A138" s="160"/>
    </row>
    <row r="139" spans="1:9">
      <c r="A139" s="160"/>
    </row>
    <row r="140" spans="1:9">
      <c r="A140" s="160"/>
    </row>
    <row r="141" spans="1:9">
      <c r="A141" s="160"/>
    </row>
    <row r="142" spans="1:9">
      <c r="A142" s="160"/>
    </row>
    <row r="143" spans="1:9">
      <c r="A143" s="160"/>
    </row>
    <row r="144" spans="1:9">
      <c r="A144" s="160"/>
    </row>
    <row r="145" spans="1:1">
      <c r="A145" s="160"/>
    </row>
    <row r="146" spans="1:1">
      <c r="A146" s="160"/>
    </row>
    <row r="147" spans="1:1">
      <c r="A147" s="160"/>
    </row>
    <row r="148" spans="1:1">
      <c r="A148" s="160"/>
    </row>
    <row r="149" spans="1:1">
      <c r="A149" s="160"/>
    </row>
    <row r="150" spans="1:1">
      <c r="A150" s="160"/>
    </row>
    <row r="151" spans="1:1">
      <c r="A151" s="160"/>
    </row>
    <row r="152" spans="1:1">
      <c r="A152" s="160"/>
    </row>
    <row r="153" spans="1:1">
      <c r="A153" s="160"/>
    </row>
    <row r="154" spans="1:1">
      <c r="A154" s="160"/>
    </row>
    <row r="155" spans="1:1">
      <c r="A155" s="160"/>
    </row>
    <row r="156" spans="1:1">
      <c r="A156" s="160"/>
    </row>
    <row r="157" spans="1:1">
      <c r="A157" s="160"/>
    </row>
    <row r="158" spans="1:1">
      <c r="A158" s="160"/>
    </row>
    <row r="159" spans="1:1">
      <c r="A159" s="160"/>
    </row>
    <row r="160" spans="1:1">
      <c r="A160" s="160"/>
    </row>
    <row r="161" spans="1:1">
      <c r="A161" s="160"/>
    </row>
    <row r="162" spans="1:1">
      <c r="A162" s="160"/>
    </row>
    <row r="163" spans="1:1">
      <c r="A163" s="160"/>
    </row>
    <row r="164" spans="1:1">
      <c r="A164" s="160"/>
    </row>
    <row r="165" spans="1:1">
      <c r="A165" s="160"/>
    </row>
    <row r="166" spans="1:1">
      <c r="A166" s="160"/>
    </row>
    <row r="167" spans="1:1">
      <c r="A167" s="160"/>
    </row>
    <row r="168" spans="1:1">
      <c r="A168" s="160"/>
    </row>
    <row r="169" spans="1:1">
      <c r="A169" s="160"/>
    </row>
    <row r="170" spans="1:1">
      <c r="A170" s="160"/>
    </row>
    <row r="171" spans="1:1">
      <c r="A171" s="160"/>
    </row>
    <row r="172" spans="1:1">
      <c r="A172" s="160"/>
    </row>
    <row r="173" spans="1:1">
      <c r="A173" s="160"/>
    </row>
    <row r="174" spans="1:1">
      <c r="A174" s="160"/>
    </row>
    <row r="175" spans="1:1">
      <c r="A175" s="160"/>
    </row>
    <row r="176" spans="1:1">
      <c r="A176" s="160"/>
    </row>
    <row r="177" spans="1:1">
      <c r="A177" s="160"/>
    </row>
    <row r="178" spans="1:1">
      <c r="A178" s="160"/>
    </row>
    <row r="179" spans="1:1">
      <c r="A179" s="160"/>
    </row>
    <row r="180" spans="1:1">
      <c r="A180" s="160"/>
    </row>
    <row r="181" spans="1:1">
      <c r="A181" s="160"/>
    </row>
    <row r="182" spans="1:1">
      <c r="A182" s="160"/>
    </row>
    <row r="183" spans="1:1">
      <c r="A183" s="160"/>
    </row>
    <row r="184" spans="1:1">
      <c r="A184" s="160"/>
    </row>
    <row r="185" spans="1:1">
      <c r="A185" s="160"/>
    </row>
    <row r="186" spans="1:1">
      <c r="A186" s="160"/>
    </row>
    <row r="187" spans="1:1">
      <c r="A187" s="160"/>
    </row>
    <row r="188" spans="1:1">
      <c r="A188" s="160"/>
    </row>
    <row r="189" spans="1:1">
      <c r="A189" s="160"/>
    </row>
    <row r="190" spans="1:1">
      <c r="A190" s="160"/>
    </row>
    <row r="191" spans="1:1">
      <c r="A191" s="160"/>
    </row>
    <row r="192" spans="1:1">
      <c r="A192" s="160"/>
    </row>
    <row r="193" spans="1:1">
      <c r="A193" s="160"/>
    </row>
    <row r="194" spans="1:1">
      <c r="A194" s="160"/>
    </row>
    <row r="195" spans="1:1">
      <c r="A195" s="160"/>
    </row>
    <row r="196" spans="1:1">
      <c r="A196" s="160"/>
    </row>
    <row r="197" spans="1:1">
      <c r="A197" s="160"/>
    </row>
    <row r="198" spans="1:1">
      <c r="A198" s="160"/>
    </row>
    <row r="199" spans="1:1">
      <c r="A199" s="160"/>
    </row>
    <row r="200" spans="1:1">
      <c r="A200" s="160"/>
    </row>
    <row r="201" spans="1:1">
      <c r="A201" s="160"/>
    </row>
    <row r="202" spans="1:1">
      <c r="A202" s="160"/>
    </row>
    <row r="203" spans="1:1">
      <c r="A203" s="160"/>
    </row>
    <row r="204" spans="1:1">
      <c r="A204" s="160"/>
    </row>
    <row r="205" spans="1:1">
      <c r="A205" s="160"/>
    </row>
    <row r="206" spans="1:1">
      <c r="A206" s="160"/>
    </row>
    <row r="207" spans="1:1">
      <c r="A207" s="160"/>
    </row>
    <row r="208" spans="1:1">
      <c r="A208" s="160"/>
    </row>
    <row r="209" spans="1:1">
      <c r="A209" s="160"/>
    </row>
    <row r="210" spans="1:1">
      <c r="A210" s="160"/>
    </row>
    <row r="211" spans="1:1">
      <c r="A211" s="160"/>
    </row>
    <row r="212" spans="1:1">
      <c r="A212" s="160"/>
    </row>
    <row r="213" spans="1:1">
      <c r="A213" s="160"/>
    </row>
    <row r="214" spans="1:1">
      <c r="A214" s="160"/>
    </row>
    <row r="215" spans="1:1">
      <c r="A215" s="160"/>
    </row>
    <row r="216" spans="1:1">
      <c r="A216" s="160"/>
    </row>
    <row r="217" spans="1:1">
      <c r="A217" s="160"/>
    </row>
    <row r="218" spans="1:1">
      <c r="A218" s="160"/>
    </row>
    <row r="219" spans="1:1">
      <c r="A219" s="160"/>
    </row>
    <row r="220" spans="1:1">
      <c r="A220" s="160"/>
    </row>
    <row r="221" spans="1:1">
      <c r="A221" s="160"/>
    </row>
    <row r="222" spans="1:1">
      <c r="A222" s="160"/>
    </row>
    <row r="223" spans="1:1">
      <c r="A223" s="160"/>
    </row>
    <row r="224" spans="1:1">
      <c r="A224" s="160"/>
    </row>
    <row r="225" spans="1:1">
      <c r="A225" s="160"/>
    </row>
    <row r="226" spans="1:1">
      <c r="A226" s="160"/>
    </row>
    <row r="227" spans="1:1">
      <c r="A227" s="160"/>
    </row>
    <row r="228" spans="1:1">
      <c r="A228" s="160"/>
    </row>
    <row r="229" spans="1:1">
      <c r="A229" s="160"/>
    </row>
    <row r="230" spans="1:1">
      <c r="A230" s="160"/>
    </row>
    <row r="231" spans="1:1">
      <c r="A231" s="160"/>
    </row>
    <row r="232" spans="1:1">
      <c r="A232" s="160"/>
    </row>
    <row r="233" spans="1:1">
      <c r="A233" s="160"/>
    </row>
    <row r="234" spans="1:1">
      <c r="A234" s="160"/>
    </row>
    <row r="235" spans="1:1">
      <c r="A235" s="160"/>
    </row>
    <row r="236" spans="1:1">
      <c r="A236" s="160"/>
    </row>
    <row r="237" spans="1:1">
      <c r="A237" s="160"/>
    </row>
    <row r="238" spans="1:1">
      <c r="A238" s="160"/>
    </row>
    <row r="239" spans="1:1">
      <c r="A239" s="160"/>
    </row>
    <row r="240" spans="1:1">
      <c r="A240" s="160"/>
    </row>
    <row r="241" spans="1:1">
      <c r="A241" s="160"/>
    </row>
    <row r="242" spans="1:1">
      <c r="A242" s="160"/>
    </row>
    <row r="243" spans="1:1">
      <c r="A243" s="160"/>
    </row>
    <row r="244" spans="1:1">
      <c r="A244" s="160"/>
    </row>
    <row r="245" spans="1:1">
      <c r="A245" s="160"/>
    </row>
    <row r="246" spans="1:1">
      <c r="A246" s="160"/>
    </row>
    <row r="247" spans="1:1">
      <c r="A247" s="160"/>
    </row>
    <row r="248" spans="1:1">
      <c r="A248" s="160"/>
    </row>
    <row r="249" spans="1:1">
      <c r="A249" s="160"/>
    </row>
    <row r="250" spans="1:1">
      <c r="A250" s="160"/>
    </row>
    <row r="251" spans="1:1">
      <c r="A251" s="160"/>
    </row>
    <row r="252" spans="1:1">
      <c r="A252" s="160"/>
    </row>
    <row r="253" spans="1:1">
      <c r="A253" s="160"/>
    </row>
    <row r="254" spans="1:1">
      <c r="A254" s="160"/>
    </row>
    <row r="255" spans="1:1">
      <c r="A255" s="160"/>
    </row>
    <row r="256" spans="1:1">
      <c r="A256" s="160"/>
    </row>
    <row r="257" spans="1:1">
      <c r="A257" s="160"/>
    </row>
    <row r="258" spans="1:1">
      <c r="A258" s="160"/>
    </row>
    <row r="259" spans="1:1">
      <c r="A259" s="160"/>
    </row>
    <row r="260" spans="1:1">
      <c r="A260" s="160"/>
    </row>
    <row r="261" spans="1:1">
      <c r="A261" s="160"/>
    </row>
    <row r="262" spans="1:1">
      <c r="A262" s="160"/>
    </row>
    <row r="263" spans="1:1">
      <c r="A263" s="160"/>
    </row>
    <row r="264" spans="1:1">
      <c r="A264" s="160"/>
    </row>
    <row r="265" spans="1:1">
      <c r="A265" s="160"/>
    </row>
    <row r="266" spans="1:1">
      <c r="A266" s="160"/>
    </row>
    <row r="267" spans="1:1">
      <c r="A267" s="160"/>
    </row>
    <row r="268" spans="1:1">
      <c r="A268" s="160"/>
    </row>
    <row r="269" spans="1:1">
      <c r="A269" s="160"/>
    </row>
    <row r="270" spans="1:1">
      <c r="A270" s="160"/>
    </row>
    <row r="271" spans="1:1">
      <c r="A271" s="160"/>
    </row>
    <row r="272" spans="1:1">
      <c r="A272" s="160"/>
    </row>
    <row r="273" spans="1:1">
      <c r="A273" s="160"/>
    </row>
    <row r="274" spans="1:1">
      <c r="A274" s="160"/>
    </row>
    <row r="275" spans="1:1">
      <c r="A275" s="160"/>
    </row>
    <row r="276" spans="1:1">
      <c r="A276" s="160"/>
    </row>
    <row r="277" spans="1:1">
      <c r="A277" s="160"/>
    </row>
    <row r="278" spans="1:1">
      <c r="A278" s="160"/>
    </row>
    <row r="279" spans="1:1">
      <c r="A279" s="160"/>
    </row>
    <row r="280" spans="1:1">
      <c r="A280" s="160"/>
    </row>
    <row r="281" spans="1:1">
      <c r="A281" s="160"/>
    </row>
    <row r="282" spans="1:1">
      <c r="A282" s="160"/>
    </row>
    <row r="283" spans="1:1">
      <c r="A283" s="160"/>
    </row>
    <row r="284" spans="1:1">
      <c r="A284" s="160"/>
    </row>
    <row r="285" spans="1:1">
      <c r="A285" s="160"/>
    </row>
    <row r="286" spans="1:1">
      <c r="A286" s="160"/>
    </row>
    <row r="287" spans="1:1">
      <c r="A287" s="160"/>
    </row>
    <row r="288" spans="1:1">
      <c r="A288" s="160"/>
    </row>
    <row r="289" spans="1:1">
      <c r="A289" s="160"/>
    </row>
    <row r="290" spans="1:1">
      <c r="A290" s="160"/>
    </row>
    <row r="291" spans="1:1">
      <c r="A291" s="160"/>
    </row>
    <row r="292" spans="1:1">
      <c r="A292" s="160"/>
    </row>
    <row r="293" spans="1:1">
      <c r="A293" s="161"/>
    </row>
    <row r="294" spans="1:1">
      <c r="A294" s="161"/>
    </row>
    <row r="295" spans="1:1">
      <c r="A295" s="161"/>
    </row>
    <row r="296" spans="1:1">
      <c r="A296" s="161"/>
    </row>
    <row r="297" spans="1:1">
      <c r="A297" s="161"/>
    </row>
    <row r="298" spans="1:1">
      <c r="A298" s="161"/>
    </row>
    <row r="299" spans="1:1">
      <c r="A299" s="161"/>
    </row>
    <row r="300" spans="1:1">
      <c r="A300" s="161"/>
    </row>
    <row r="301" spans="1:1">
      <c r="A301" s="161"/>
    </row>
    <row r="302" spans="1:1">
      <c r="A302" s="161"/>
    </row>
    <row r="303" spans="1:1">
      <c r="A303" s="161"/>
    </row>
    <row r="304" spans="1:1">
      <c r="A304" s="161"/>
    </row>
    <row r="305" spans="1:1">
      <c r="A305" s="161"/>
    </row>
    <row r="306" spans="1:1">
      <c r="A306" s="161"/>
    </row>
    <row r="307" spans="1:1">
      <c r="A307" s="161"/>
    </row>
    <row r="308" spans="1:1">
      <c r="A308" s="161"/>
    </row>
    <row r="309" spans="1:1">
      <c r="A309" s="161"/>
    </row>
    <row r="310" spans="1:1">
      <c r="A310" s="161"/>
    </row>
    <row r="311" spans="1:1">
      <c r="A311" s="161"/>
    </row>
    <row r="312" spans="1:1">
      <c r="A312" s="161"/>
    </row>
    <row r="313" spans="1:1">
      <c r="A313" s="161"/>
    </row>
    <row r="314" spans="1:1">
      <c r="A314" s="161"/>
    </row>
    <row r="315" spans="1:1">
      <c r="A315" s="161"/>
    </row>
    <row r="316" spans="1:1">
      <c r="A316" s="161"/>
    </row>
    <row r="317" spans="1:1">
      <c r="A317" s="161"/>
    </row>
    <row r="318" spans="1:1">
      <c r="A318" s="161"/>
    </row>
    <row r="319" spans="1:1">
      <c r="A319" s="161"/>
    </row>
    <row r="320" spans="1:1">
      <c r="A320" s="161"/>
    </row>
    <row r="321" spans="1:1">
      <c r="A321" s="161"/>
    </row>
    <row r="322" spans="1:1">
      <c r="A322" s="161"/>
    </row>
    <row r="323" spans="1:1">
      <c r="A323" s="161"/>
    </row>
    <row r="324" spans="1:1">
      <c r="A324" s="161"/>
    </row>
    <row r="325" spans="1:1">
      <c r="A325" s="161"/>
    </row>
    <row r="326" spans="1:1">
      <c r="A326" s="161"/>
    </row>
    <row r="327" spans="1:1">
      <c r="A327" s="161"/>
    </row>
    <row r="328" spans="1:1">
      <c r="A328" s="161"/>
    </row>
    <row r="329" spans="1:1">
      <c r="A329" s="161"/>
    </row>
    <row r="330" spans="1:1">
      <c r="A330" s="161"/>
    </row>
    <row r="331" spans="1:1">
      <c r="A331" s="161"/>
    </row>
    <row r="332" spans="1:1">
      <c r="A332" s="161"/>
    </row>
    <row r="333" spans="1:1">
      <c r="A333" s="161"/>
    </row>
    <row r="334" spans="1:1">
      <c r="A334" s="161"/>
    </row>
    <row r="335" spans="1:1">
      <c r="A335" s="161"/>
    </row>
    <row r="336" spans="1:1">
      <c r="A336" s="161"/>
    </row>
    <row r="337" spans="1:1">
      <c r="A337" s="161"/>
    </row>
    <row r="338" spans="1:1">
      <c r="A338" s="161"/>
    </row>
    <row r="339" spans="1:1">
      <c r="A339" s="161"/>
    </row>
    <row r="340" spans="1:1">
      <c r="A340" s="161"/>
    </row>
    <row r="341" spans="1:1">
      <c r="A341" s="161"/>
    </row>
    <row r="342" spans="1:1">
      <c r="A342" s="161"/>
    </row>
    <row r="343" spans="1:1">
      <c r="A343" s="161"/>
    </row>
    <row r="344" spans="1:1">
      <c r="A344" s="161"/>
    </row>
    <row r="345" spans="1:1">
      <c r="A345" s="161"/>
    </row>
    <row r="346" spans="1:1">
      <c r="A346" s="161"/>
    </row>
    <row r="347" spans="1:1">
      <c r="A347" s="161"/>
    </row>
    <row r="348" spans="1:1">
      <c r="A348" s="161"/>
    </row>
    <row r="349" spans="1:1">
      <c r="A349" s="161"/>
    </row>
    <row r="350" spans="1:1">
      <c r="A350" s="161"/>
    </row>
    <row r="351" spans="1:1">
      <c r="A351" s="161"/>
    </row>
    <row r="352" spans="1:1">
      <c r="A352" s="161"/>
    </row>
    <row r="353" spans="1:1">
      <c r="A353" s="161"/>
    </row>
    <row r="354" spans="1:1">
      <c r="A354" s="161"/>
    </row>
    <row r="355" spans="1:1">
      <c r="A355" s="161"/>
    </row>
    <row r="356" spans="1:1">
      <c r="A356" s="161"/>
    </row>
    <row r="357" spans="1:1">
      <c r="A357" s="161"/>
    </row>
    <row r="358" spans="1:1">
      <c r="A358" s="161"/>
    </row>
    <row r="359" spans="1:1">
      <c r="A359" s="161"/>
    </row>
    <row r="360" spans="1:1">
      <c r="A360" s="161"/>
    </row>
    <row r="361" spans="1:1">
      <c r="A361" s="161"/>
    </row>
    <row r="362" spans="1:1">
      <c r="A362" s="161"/>
    </row>
    <row r="363" spans="1:1">
      <c r="A363" s="161"/>
    </row>
    <row r="364" spans="1:1">
      <c r="A364" s="161"/>
    </row>
    <row r="365" spans="1:1">
      <c r="A365" s="161"/>
    </row>
    <row r="366" spans="1:1">
      <c r="A366" s="161"/>
    </row>
    <row r="367" spans="1:1">
      <c r="A367" s="161"/>
    </row>
    <row r="368" spans="1:1">
      <c r="A368" s="161"/>
    </row>
    <row r="369" spans="1:1">
      <c r="A369" s="161"/>
    </row>
    <row r="370" spans="1:1">
      <c r="A370" s="161"/>
    </row>
    <row r="371" spans="1:1">
      <c r="A371" s="161"/>
    </row>
    <row r="372" spans="1:1">
      <c r="A372" s="161"/>
    </row>
    <row r="373" spans="1:1">
      <c r="A373" s="161"/>
    </row>
    <row r="374" spans="1:1">
      <c r="A374" s="161"/>
    </row>
    <row r="375" spans="1:1">
      <c r="A375" s="161"/>
    </row>
    <row r="376" spans="1:1">
      <c r="A376" s="161"/>
    </row>
    <row r="377" spans="1:1">
      <c r="A377" s="161"/>
    </row>
    <row r="378" spans="1:1">
      <c r="A378" s="161"/>
    </row>
    <row r="379" spans="1:1">
      <c r="A379" s="161"/>
    </row>
    <row r="380" spans="1:1">
      <c r="A380" s="161"/>
    </row>
    <row r="381" spans="1:1">
      <c r="A381" s="161"/>
    </row>
    <row r="382" spans="1:1">
      <c r="A382" s="161"/>
    </row>
    <row r="383" spans="1:1">
      <c r="A383" s="161"/>
    </row>
    <row r="384" spans="1:1">
      <c r="A384" s="161"/>
    </row>
    <row r="385" spans="1:1">
      <c r="A385" s="161"/>
    </row>
    <row r="386" spans="1:1">
      <c r="A386" s="161"/>
    </row>
    <row r="387" spans="1:1">
      <c r="A387" s="161"/>
    </row>
    <row r="388" spans="1:1">
      <c r="A388" s="161"/>
    </row>
    <row r="389" spans="1:1">
      <c r="A389" s="161"/>
    </row>
    <row r="390" spans="1:1">
      <c r="A390" s="161"/>
    </row>
    <row r="391" spans="1:1">
      <c r="A391" s="161"/>
    </row>
    <row r="392" spans="1:1">
      <c r="A392" s="161"/>
    </row>
    <row r="393" spans="1:1">
      <c r="A393" s="161"/>
    </row>
    <row r="394" spans="1:1">
      <c r="A394" s="161"/>
    </row>
    <row r="395" spans="1:1">
      <c r="A395" s="161"/>
    </row>
    <row r="396" spans="1:1">
      <c r="A396" s="161"/>
    </row>
    <row r="397" spans="1:1">
      <c r="A397" s="161"/>
    </row>
    <row r="398" spans="1:1">
      <c r="A398" s="161"/>
    </row>
    <row r="399" spans="1:1">
      <c r="A399" s="161"/>
    </row>
    <row r="400" spans="1:1">
      <c r="A400" s="161"/>
    </row>
    <row r="401" spans="1:1">
      <c r="A401" s="161"/>
    </row>
    <row r="402" spans="1:1">
      <c r="A402" s="161"/>
    </row>
    <row r="403" spans="1:1">
      <c r="A403" s="161"/>
    </row>
    <row r="404" spans="1:1">
      <c r="A404" s="161"/>
    </row>
    <row r="405" spans="1:1">
      <c r="A405" s="161"/>
    </row>
    <row r="406" spans="1:1">
      <c r="A406" s="161"/>
    </row>
    <row r="407" spans="1:1">
      <c r="A407" s="161"/>
    </row>
    <row r="408" spans="1:1">
      <c r="A408" s="161"/>
    </row>
    <row r="409" spans="1:1">
      <c r="A409" s="161"/>
    </row>
    <row r="410" spans="1:1">
      <c r="A410" s="161"/>
    </row>
    <row r="411" spans="1:1">
      <c r="A411" s="161"/>
    </row>
    <row r="412" spans="1:1">
      <c r="A412" s="161"/>
    </row>
    <row r="413" spans="1:1">
      <c r="A413" s="161"/>
    </row>
    <row r="414" spans="1:1">
      <c r="A414" s="161"/>
    </row>
    <row r="415" spans="1:1">
      <c r="A415" s="161"/>
    </row>
    <row r="416" spans="1:1">
      <c r="A416" s="161"/>
    </row>
    <row r="417" spans="1:1">
      <c r="A417" s="161"/>
    </row>
    <row r="418" spans="1:1">
      <c r="A418" s="161"/>
    </row>
    <row r="419" spans="1:1">
      <c r="A419" s="161"/>
    </row>
    <row r="420" spans="1:1">
      <c r="A420" s="161"/>
    </row>
    <row r="421" spans="1:1">
      <c r="A421" s="161"/>
    </row>
    <row r="422" spans="1:1">
      <c r="A422" s="161"/>
    </row>
    <row r="423" spans="1:1">
      <c r="A423" s="161"/>
    </row>
    <row r="424" spans="1:1">
      <c r="A424" s="161"/>
    </row>
    <row r="425" spans="1:1">
      <c r="A425" s="161"/>
    </row>
    <row r="426" spans="1:1">
      <c r="A426" s="161"/>
    </row>
    <row r="427" spans="1:1">
      <c r="A427" s="161"/>
    </row>
    <row r="428" spans="1:1">
      <c r="A428" s="161"/>
    </row>
    <row r="429" spans="1:1">
      <c r="A429" s="161"/>
    </row>
    <row r="430" spans="1:1">
      <c r="A430" s="161"/>
    </row>
    <row r="431" spans="1:1">
      <c r="A431" s="161"/>
    </row>
    <row r="432" spans="1:1">
      <c r="A432" s="161"/>
    </row>
    <row r="433" spans="1:1">
      <c r="A433" s="161"/>
    </row>
    <row r="434" spans="1:1">
      <c r="A434" s="161"/>
    </row>
    <row r="435" spans="1:1">
      <c r="A435" s="161"/>
    </row>
    <row r="436" spans="1:1">
      <c r="A436" s="161"/>
    </row>
    <row r="437" spans="1:1">
      <c r="A437" s="161"/>
    </row>
    <row r="438" spans="1:1">
      <c r="A438" s="161"/>
    </row>
    <row r="439" spans="1:1">
      <c r="A439" s="161"/>
    </row>
    <row r="440" spans="1:1">
      <c r="A440" s="161"/>
    </row>
    <row r="441" spans="1:1">
      <c r="A441" s="161"/>
    </row>
    <row r="442" spans="1:1">
      <c r="A442" s="161"/>
    </row>
    <row r="443" spans="1:1">
      <c r="A443" s="161"/>
    </row>
    <row r="444" spans="1:1">
      <c r="A444" s="161"/>
    </row>
    <row r="445" spans="1:1">
      <c r="A445" s="161"/>
    </row>
    <row r="446" spans="1:1">
      <c r="A446" s="161"/>
    </row>
    <row r="447" spans="1:1">
      <c r="A447" s="161"/>
    </row>
    <row r="448" spans="1:1">
      <c r="A448" s="161"/>
    </row>
    <row r="449" spans="1:1">
      <c r="A449" s="161"/>
    </row>
    <row r="450" spans="1:1">
      <c r="A450" s="161"/>
    </row>
    <row r="451" spans="1:1">
      <c r="A451" s="161"/>
    </row>
    <row r="452" spans="1:1">
      <c r="A452" s="161"/>
    </row>
    <row r="453" spans="1:1">
      <c r="A453" s="161"/>
    </row>
    <row r="454" spans="1:1">
      <c r="A454" s="161"/>
    </row>
    <row r="455" spans="1:1">
      <c r="A455" s="161"/>
    </row>
    <row r="456" spans="1:1">
      <c r="A456" s="161"/>
    </row>
    <row r="457" spans="1:1">
      <c r="A457" s="161"/>
    </row>
    <row r="458" spans="1:1">
      <c r="A458" s="161"/>
    </row>
  </sheetData>
  <mergeCells count="35">
    <mergeCell ref="A92:H92"/>
    <mergeCell ref="A108:H108"/>
    <mergeCell ref="A15:H15"/>
    <mergeCell ref="A65:H65"/>
    <mergeCell ref="A73:H73"/>
    <mergeCell ref="A86:H86"/>
    <mergeCell ref="A21:A22"/>
    <mergeCell ref="B21:B22"/>
    <mergeCell ref="A18:H18"/>
    <mergeCell ref="A19:H19"/>
    <mergeCell ref="A60:H60"/>
    <mergeCell ref="A24:H24"/>
    <mergeCell ref="A59:H59"/>
    <mergeCell ref="A16:H16"/>
    <mergeCell ref="C21:D21"/>
    <mergeCell ref="E21:H21"/>
    <mergeCell ref="G134:H134"/>
    <mergeCell ref="G133:H133"/>
    <mergeCell ref="C133:F133"/>
    <mergeCell ref="C134:F134"/>
    <mergeCell ref="A117:H117"/>
    <mergeCell ref="A17:H17"/>
    <mergeCell ref="B13:E13"/>
    <mergeCell ref="B11:E11"/>
    <mergeCell ref="B12:E12"/>
    <mergeCell ref="B6:E6"/>
    <mergeCell ref="B7:E7"/>
    <mergeCell ref="B8:E8"/>
    <mergeCell ref="B9:E9"/>
    <mergeCell ref="B10:E10"/>
    <mergeCell ref="B1:E1"/>
    <mergeCell ref="B2:E2"/>
    <mergeCell ref="B4:E4"/>
    <mergeCell ref="B3:E3"/>
    <mergeCell ref="B5:E5"/>
  </mergeCells>
  <phoneticPr fontId="4" type="noConversion"/>
  <conditionalFormatting sqref="C107:F107">
    <cfRule type="cellIs" dxfId="0" priority="1" operator="notEqual">
      <formula>0</formula>
    </cfRule>
  </conditionalFormatting>
  <printOptions horizontalCentered="1"/>
  <pageMargins left="0.59055118110236227" right="0.59055118110236227" top="0.98425196850393704" bottom="0.59055118110236227" header="0" footer="0"/>
  <pageSetup paperSize="9" scale="46" fitToHeight="6" orientation="landscape" verticalDpi="300" r:id="rId1"/>
  <headerFooter alignWithMargins="0"/>
  <rowBreaks count="4" manualBreakCount="4">
    <brk id="34" max="7" man="1"/>
    <brk id="58" max="7" man="1"/>
    <brk id="85" max="7" man="1"/>
    <brk id="116" max="7" man="1"/>
  </rowBreaks>
  <ignoredErrors>
    <ignoredError sqref="F123 D33:F33" evalError="1"/>
    <ignoredError sqref="B75 B109:B116 B118:B126" numberStoredAsText="1"/>
    <ignoredError sqref="E119:E121" formula="1"/>
    <ignoredError sqref="E123" evalError="1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view="pageBreakPreview" zoomScale="65" zoomScaleNormal="75" zoomScaleSheetLayoutView="6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38" sqref="A37:A38"/>
    </sheetView>
  </sheetViews>
  <sheetFormatPr defaultColWidth="9.140625" defaultRowHeight="12.75"/>
  <cols>
    <col min="1" max="1" width="112.42578125" style="5" customWidth="1"/>
    <col min="2" max="7" width="25.5703125" style="5" customWidth="1"/>
    <col min="8" max="8" width="74.140625" style="5" customWidth="1"/>
    <col min="9" max="9" width="9.5703125" style="5" customWidth="1"/>
    <col min="10" max="10" width="9.140625" style="5" customWidth="1"/>
    <col min="11" max="11" width="27.140625" style="5" customWidth="1"/>
    <col min="12" max="16384" width="9.140625" style="5"/>
  </cols>
  <sheetData>
    <row r="1" spans="1:8" ht="24.75" customHeight="1">
      <c r="A1" s="59"/>
      <c r="B1" s="59"/>
      <c r="C1" s="59"/>
      <c r="D1" s="59"/>
      <c r="E1" s="59"/>
      <c r="F1" s="59"/>
      <c r="G1" s="59"/>
      <c r="H1" s="55" t="s">
        <v>348</v>
      </c>
    </row>
    <row r="2" spans="1:8" ht="41.25" customHeight="1">
      <c r="A2" s="538" t="s">
        <v>128</v>
      </c>
      <c r="B2" s="538"/>
      <c r="C2" s="538"/>
      <c r="D2" s="538"/>
      <c r="E2" s="538"/>
      <c r="F2" s="538"/>
      <c r="G2" s="538"/>
      <c r="H2" s="538"/>
    </row>
    <row r="3" spans="1:8" ht="49.5" customHeight="1">
      <c r="A3" s="539" t="s">
        <v>155</v>
      </c>
      <c r="B3" s="539" t="s">
        <v>0</v>
      </c>
      <c r="C3" s="539" t="s">
        <v>76</v>
      </c>
      <c r="D3" s="541" t="s">
        <v>383</v>
      </c>
      <c r="E3" s="541"/>
      <c r="F3" s="541" t="s">
        <v>456</v>
      </c>
      <c r="G3" s="541"/>
      <c r="H3" s="539" t="s">
        <v>172</v>
      </c>
    </row>
    <row r="4" spans="1:8" ht="46.5" customHeight="1">
      <c r="A4" s="540"/>
      <c r="B4" s="540"/>
      <c r="C4" s="540"/>
      <c r="D4" s="3" t="s">
        <v>470</v>
      </c>
      <c r="E4" s="3" t="s">
        <v>471</v>
      </c>
      <c r="F4" s="3" t="s">
        <v>141</v>
      </c>
      <c r="G4" s="3" t="s">
        <v>142</v>
      </c>
      <c r="H4" s="540"/>
    </row>
    <row r="5" spans="1:8" s="8" customFormat="1" ht="29.25" customHeight="1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3">
        <v>8</v>
      </c>
    </row>
    <row r="6" spans="1:8" s="8" customFormat="1" ht="36" customHeight="1">
      <c r="A6" s="60" t="s">
        <v>115</v>
      </c>
      <c r="B6" s="14"/>
      <c r="C6" s="13"/>
      <c r="D6" s="13"/>
      <c r="E6" s="13"/>
      <c r="F6" s="13"/>
      <c r="G6" s="13"/>
      <c r="H6" s="13"/>
    </row>
    <row r="7" spans="1:8" ht="69.75" customHeight="1">
      <c r="A7" s="47" t="s">
        <v>323</v>
      </c>
      <c r="B7" s="246">
        <v>5000</v>
      </c>
      <c r="C7" s="15" t="s">
        <v>179</v>
      </c>
      <c r="D7" s="120">
        <f>IF('Осн. фін. пок.'!C25=0,0,'Осн. фін. пок.'!C27/'Осн. фін. пок.'!C25*100)</f>
        <v>13.104234992157421</v>
      </c>
      <c r="E7" s="120">
        <f>IF('Осн. фін. пок.'!D25=0,0,'Осн. фін. пок.'!D27/'Осн. фін. пок.'!D25*100)</f>
        <v>11.668847891248364</v>
      </c>
      <c r="F7" s="120">
        <f>IF('Осн. фін. пок.'!E25=0,0,'Осн. фін. пок.'!E27/'Осн. фін. пок.'!E25*100)</f>
        <v>14.318181818181818</v>
      </c>
      <c r="G7" s="120">
        <f>IF('Осн. фін. пок.'!F25=0,0,'Осн. фін. пок.'!F27/'Осн. фін. пок.'!F25*100)</f>
        <v>11.668847891248364</v>
      </c>
      <c r="H7" s="16"/>
    </row>
    <row r="8" spans="1:8" ht="69.75" customHeight="1">
      <c r="A8" s="47" t="s">
        <v>324</v>
      </c>
      <c r="B8" s="246">
        <v>5010</v>
      </c>
      <c r="C8" s="15" t="s">
        <v>179</v>
      </c>
      <c r="D8" s="120">
        <f>IF('Осн. фін. пок.'!C25=0,0,'Осн. фін. пок.'!C33/'Осн. фін. пок.'!C25*100)</f>
        <v>2.1531441608441466</v>
      </c>
      <c r="E8" s="120">
        <f>IF('Осн. фін. пок.'!D25=0,0,'Осн. фін. пок.'!D33/'Осн. фін. пок.'!D25*100)</f>
        <v>1.1778612741166041</v>
      </c>
      <c r="F8" s="120">
        <f>IF('Осн. фін. пок.'!E25=0,0,'Осн. фін. пок.'!E33/'Осн. фін. пок.'!E25*100)</f>
        <v>2.8954545454545455</v>
      </c>
      <c r="G8" s="120">
        <f>IF('Осн. фін. пок.'!F25=0,0,'Осн. фін. пок.'!F33/'Осн. фін. пок.'!F25*100)</f>
        <v>1.1778612741166041</v>
      </c>
      <c r="H8" s="16"/>
    </row>
    <row r="9" spans="1:8" ht="56.25" customHeight="1">
      <c r="A9" s="16" t="s">
        <v>325</v>
      </c>
      <c r="B9" s="246">
        <v>5020</v>
      </c>
      <c r="C9" s="15" t="s">
        <v>179</v>
      </c>
      <c r="D9" s="120">
        <f>IF('Осн. фін. пок.'!C99=0,0,'Осн. фін. пок.'!C46/'Осн. фін. пок.'!C99*100)</f>
        <v>3.8714672861014328</v>
      </c>
      <c r="E9" s="120">
        <f>IF('Осн. фін. пок.'!D99=0,0,'Осн. фін. пок.'!D46/'Осн. фін. пок.'!D99*100)</f>
        <v>0.66802746335127106</v>
      </c>
      <c r="F9" s="120">
        <f>IF('Осн. фін. пок.'!E99=0,0,'Осн. фін. пок.'!E46/'Осн. фін. пок.'!E99*100)</f>
        <v>6.8762278978389002</v>
      </c>
      <c r="G9" s="120">
        <f>IF('Осн. фін. пок.'!F99=0,0,'Осн. фін. пок.'!F46/'Осн. фін. пок.'!F99*100)</f>
        <v>0.66802746335127106</v>
      </c>
      <c r="H9" s="16" t="s">
        <v>180</v>
      </c>
    </row>
    <row r="10" spans="1:8" ht="56.25" customHeight="1">
      <c r="A10" s="16" t="s">
        <v>384</v>
      </c>
      <c r="B10" s="246">
        <v>5030</v>
      </c>
      <c r="C10" s="15" t="s">
        <v>179</v>
      </c>
      <c r="D10" s="120">
        <f>IF('Осн. фін. пок.'!C100=0,0,'Осн. фін. пок.'!C46/'Осн. фін. пок.'!C100*100)</f>
        <v>7.3099415204678362</v>
      </c>
      <c r="E10" s="120">
        <f>IF('Осн. фін. пок.'!D100=0,0,'Осн. фін. пок.'!D46/'Осн. фін. пок.'!D100*100)</f>
        <v>1.3191645291315499</v>
      </c>
      <c r="F10" s="120">
        <f>IF('Осн. фін. пок.'!E100=0,0,'Осн. фін. пок.'!E46/'Осн. фін. пок.'!E100*100)</f>
        <v>11.674449633088726</v>
      </c>
      <c r="G10" s="120">
        <f>IF('Осн. фін. пок.'!F100=0,0,'Осн. фін. пок.'!F46/'Осн. фін. пок.'!F100*100)</f>
        <v>1.3191645291315499</v>
      </c>
      <c r="H10" s="16"/>
    </row>
    <row r="11" spans="1:8" ht="69.75" customHeight="1">
      <c r="A11" s="47" t="s">
        <v>326</v>
      </c>
      <c r="B11" s="246">
        <v>5040</v>
      </c>
      <c r="C11" s="15" t="s">
        <v>179</v>
      </c>
      <c r="D11" s="120">
        <f>IF('Осн. фін. пок.'!C25=0,0,'Осн. фін. пок.'!C46/'Осн. фін. пок.'!C25*100)</f>
        <v>0.95061552355149948</v>
      </c>
      <c r="E11" s="120">
        <f>IF('Осн. фін. пок.'!D25=0,0,'Осн. фін. пок.'!D46/'Осн. фін. пок.'!D25*100)</f>
        <v>0.15198209988601341</v>
      </c>
      <c r="F11" s="120">
        <f>IF('Осн. фін. пок.'!E25=0,0,'Осн. фін. пок.'!E46/'Осн. фін. пок.'!E25*100)</f>
        <v>1.5909090909090908</v>
      </c>
      <c r="G11" s="120">
        <f>IF('Осн. фін. пок.'!F25=0,0,'Осн. фін. пок.'!F46/'Осн. фін. пок.'!F25*100)</f>
        <v>0.15198209988601341</v>
      </c>
      <c r="H11" s="16" t="s">
        <v>181</v>
      </c>
    </row>
    <row r="12" spans="1:8" s="8" customFormat="1" ht="36" customHeight="1">
      <c r="A12" s="60" t="s">
        <v>117</v>
      </c>
      <c r="B12" s="14"/>
      <c r="C12" s="13"/>
      <c r="D12" s="120"/>
      <c r="E12" s="120"/>
      <c r="F12" s="120"/>
      <c r="G12" s="120"/>
      <c r="H12" s="13"/>
    </row>
    <row r="13" spans="1:8" ht="69.75" customHeight="1">
      <c r="A13" s="47" t="s">
        <v>385</v>
      </c>
      <c r="B13" s="246">
        <v>5100</v>
      </c>
      <c r="C13" s="15"/>
      <c r="D13" s="120">
        <f>IF('Осн. фін. пок.'!C33=0,0,('Осн. фін. пок.'!C101+'Осн. фін. пок.'!C102)/'Осн. фін. пок.'!C33)</f>
        <v>5.3642384105960268</v>
      </c>
      <c r="E13" s="120">
        <f>IF('Осн. фін. пок.'!D33=0,0,('Осн. фін. пок.'!D101+'Осн. фін. пок.'!D102)/'Осн. фін. пок.'!D33)</f>
        <v>9.5340501792114694</v>
      </c>
      <c r="F13" s="120">
        <f>IF('Осн. фін. пок.'!E33=0,0,('Осн. фін. пок.'!E101+'Осн. фін. пок.'!E102)/'Осн. фін. пок.'!E33)</f>
        <v>3.2841444270015701</v>
      </c>
      <c r="G13" s="120">
        <f>IF('Осн. фін. пок.'!F33=0,0,('Осн. фін. пок.'!F101+'Осн. фін. пок.'!F102)/'Осн. фін. пок.'!F33)</f>
        <v>9.5340501792114694</v>
      </c>
      <c r="H13" s="16"/>
    </row>
    <row r="14" spans="1:8" ht="69.75" customHeight="1">
      <c r="A14" s="47" t="s">
        <v>386</v>
      </c>
      <c r="B14" s="246">
        <v>5110</v>
      </c>
      <c r="C14" s="15" t="s">
        <v>112</v>
      </c>
      <c r="D14" s="120">
        <f>IF(('Осн. фін. пок.'!C101+'Осн. фін. пок.'!C102)=0,0,'Осн. фін. пок.'!C100/('Осн. фін. пок.'!C101+'Осн. фін. пок.'!C102))</f>
        <v>1.125925925925926</v>
      </c>
      <c r="E14" s="120">
        <f>IF(('Осн. фін. пок.'!D101+'Осн. фін. пок.'!D102)=0,0,'Осн. фін. пок.'!D100/('Осн. фін. пок.'!D101+'Осн. фін. пок.'!D102))</f>
        <v>1.0259398496240602</v>
      </c>
      <c r="F14" s="120">
        <f>IF(('Осн. фін. пок.'!E101+'Осн. фін. пок.'!E102)=0,0,'Осн. фін. пок.'!E100/('Осн. фін. пок.'!E101+'Осн. фін. пок.'!E102))</f>
        <v>1.4330783938814531</v>
      </c>
      <c r="G14" s="120">
        <f>IF(('Осн. фін. пок.'!F101+'Осн. фін. пок.'!F102)=0,0,'Осн. фін. пок.'!F100/('Осн. фін. пок.'!F101+'Осн. фін. пок.'!F102))</f>
        <v>1.0259398496240602</v>
      </c>
      <c r="H14" s="16" t="s">
        <v>182</v>
      </c>
    </row>
    <row r="15" spans="1:8" ht="56.25" customHeight="1">
      <c r="A15" s="16" t="s">
        <v>387</v>
      </c>
      <c r="B15" s="246">
        <v>5120</v>
      </c>
      <c r="C15" s="15" t="s">
        <v>112</v>
      </c>
      <c r="D15" s="120">
        <f>IF('Осн. фін. пок.'!C102=0,0,'Осн. фін. пок.'!C97/'Осн. фін. пок.'!C102)</f>
        <v>1.1748971193415638</v>
      </c>
      <c r="E15" s="120">
        <f>IF('Осн. фін. пок.'!D102=0,0,'Осн. фін. пок.'!D97/'Осн. фін. пок.'!D102)</f>
        <v>1.1417293233082706</v>
      </c>
      <c r="F15" s="120">
        <f>IF('Осн. фін. пок.'!E102=0,0,'Осн. фін. пок.'!E97/'Осн. фін. пок.'!E102)</f>
        <v>1.2882409177820269</v>
      </c>
      <c r="G15" s="120">
        <f>IF('Осн. фін. пок.'!F102=0,0,'Осн. фін. пок.'!F97/'Осн. фін. пок.'!F102)</f>
        <v>1.1417293233082706</v>
      </c>
      <c r="H15" s="16" t="s">
        <v>184</v>
      </c>
    </row>
    <row r="16" spans="1:8" s="8" customFormat="1" ht="36" customHeight="1">
      <c r="A16" s="60" t="s">
        <v>116</v>
      </c>
      <c r="B16" s="14"/>
      <c r="C16" s="13"/>
      <c r="D16" s="120"/>
      <c r="E16" s="120"/>
      <c r="F16" s="120"/>
      <c r="G16" s="120"/>
      <c r="H16" s="13"/>
    </row>
    <row r="17" spans="1:11" ht="49.5" customHeight="1">
      <c r="A17" s="16" t="s">
        <v>311</v>
      </c>
      <c r="B17" s="246">
        <v>5200</v>
      </c>
      <c r="C17" s="15"/>
      <c r="D17" s="323">
        <f>IF('Осн. фін. пок.'!C56=0,0,'Осн. фін. пок.'!C74/'Осн. фін. пок.'!C56)</f>
        <v>3.383399209486166</v>
      </c>
      <c r="E17" s="120">
        <f>IF('Осн. фін. пок.'!D56=0,0,'Осн. фін. пок.'!D74/'Осн. фін. пок.'!D56)</f>
        <v>1.143859649122807</v>
      </c>
      <c r="F17" s="120">
        <f>IF('Осн. фін. пок.'!E56=0,0,'Осн. фін. пок.'!E74/'Осн. фін. пок.'!E56)</f>
        <v>0.23809523809523808</v>
      </c>
      <c r="G17" s="120">
        <f>IF('Осн. фін. пок.'!F56=0,0,'Осн. фін. пок.'!F74/'Осн. фін. пок.'!F56)</f>
        <v>1.143859649122807</v>
      </c>
      <c r="H17" s="16"/>
    </row>
    <row r="18" spans="1:11" ht="92.25" customHeight="1">
      <c r="A18" s="16" t="s">
        <v>312</v>
      </c>
      <c r="B18" s="246">
        <v>5210</v>
      </c>
      <c r="C18" s="15"/>
      <c r="D18" s="120">
        <f>IF('Осн. фін. пок.'!C25=0,0,'Осн. фін. пок.'!C74/'Осн. фін. пок.'!C25)</f>
        <v>4.0686344408004185E-2</v>
      </c>
      <c r="E18" s="120">
        <f>IF('Осн. фін. пок.'!D25=0,0,'Осн. фін. пок.'!D74/'Осн. фін. пок.'!D25)</f>
        <v>1.3762823489677882E-2</v>
      </c>
      <c r="F18" s="120">
        <f>IF('Осн. фін. пок.'!E25=0,0,'Осн. фін. пок.'!E74/'Осн. фін. пок.'!E25)</f>
        <v>2.2727272727272726E-3</v>
      </c>
      <c r="G18" s="120">
        <f>IF('Осн. фін. пок.'!F25=0,0,'Осн. фін. пок.'!F74/'Осн. фін. пок.'!F25)</f>
        <v>1.3762823489677882E-2</v>
      </c>
      <c r="H18" s="16"/>
    </row>
    <row r="19" spans="1:11" ht="57" customHeight="1">
      <c r="A19" s="16" t="s">
        <v>313</v>
      </c>
      <c r="B19" s="246">
        <v>5220</v>
      </c>
      <c r="C19" s="15" t="s">
        <v>268</v>
      </c>
      <c r="D19" s="120">
        <f>IF('Осн. фін. пок.'!C95=0,0,'Осн. фін. пок.'!C96/'Осн. фін. пок.'!C95)</f>
        <v>0.67359798361688716</v>
      </c>
      <c r="E19" s="120">
        <f>IF('Осн. фін. пок.'!D95=0,0,'Осн. фін. пок.'!D96/'Осн. фін. пок.'!D95)</f>
        <v>0.67950669914738127</v>
      </c>
      <c r="F19" s="120">
        <f>IF('Осн. фін. пок.'!E95=0,0,'Осн. фін. пок.'!E96/'Осн. фін. пок.'!E95)</f>
        <v>0.66027607361963192</v>
      </c>
      <c r="G19" s="120">
        <f>IF('Осн. фін. пок.'!F95=0,0,'Осн. фін. пок.'!F96/'Осн. фін. пок.'!F95)</f>
        <v>0.67950669914738127</v>
      </c>
      <c r="H19" s="16" t="s">
        <v>183</v>
      </c>
    </row>
    <row r="20" spans="1:11" ht="44.25" customHeight="1">
      <c r="A20" s="60" t="s">
        <v>175</v>
      </c>
      <c r="B20" s="246"/>
      <c r="C20" s="15"/>
      <c r="D20" s="120"/>
      <c r="E20" s="120"/>
      <c r="F20" s="120"/>
      <c r="G20" s="120"/>
      <c r="H20" s="16"/>
    </row>
    <row r="21" spans="1:11" ht="81.75" customHeight="1">
      <c r="A21" s="16" t="s">
        <v>186</v>
      </c>
      <c r="B21" s="246">
        <v>5300</v>
      </c>
      <c r="C21" s="15"/>
      <c r="D21" s="120"/>
      <c r="E21" s="120"/>
      <c r="F21" s="120"/>
      <c r="G21" s="120"/>
      <c r="H21" s="17"/>
    </row>
    <row r="22" spans="1:11" ht="69" customHeight="1">
      <c r="A22" s="441"/>
      <c r="B22" s="123"/>
      <c r="C22" s="442"/>
      <c r="D22" s="173"/>
      <c r="E22" s="173"/>
      <c r="F22" s="173"/>
      <c r="G22" s="173"/>
      <c r="H22" s="443"/>
    </row>
    <row r="23" spans="1:11" ht="20.25">
      <c r="A23" s="18"/>
      <c r="B23" s="18"/>
      <c r="C23" s="18"/>
      <c r="D23" s="18"/>
      <c r="E23" s="18"/>
      <c r="F23" s="18"/>
      <c r="G23" s="18"/>
      <c r="H23" s="18"/>
      <c r="K23" s="10"/>
    </row>
    <row r="24" spans="1:11" s="174" customFormat="1" ht="27.75" customHeight="1">
      <c r="A24" s="184" t="s">
        <v>446</v>
      </c>
      <c r="B24" s="185"/>
      <c r="C24" s="536" t="s">
        <v>138</v>
      </c>
      <c r="D24" s="536"/>
      <c r="E24" s="186"/>
      <c r="F24" s="537" t="s">
        <v>503</v>
      </c>
      <c r="G24" s="537"/>
      <c r="H24" s="537"/>
    </row>
    <row r="25" spans="1:11" s="194" customFormat="1" ht="15.75">
      <c r="A25" s="192" t="s">
        <v>65</v>
      </c>
      <c r="B25" s="193"/>
      <c r="C25" s="496" t="s">
        <v>66</v>
      </c>
      <c r="D25" s="496"/>
      <c r="E25" s="193"/>
      <c r="F25" s="497" t="s">
        <v>77</v>
      </c>
      <c r="G25" s="497"/>
      <c r="H25" s="497"/>
    </row>
  </sheetData>
  <mergeCells count="11">
    <mergeCell ref="C24:D24"/>
    <mergeCell ref="F24:H24"/>
    <mergeCell ref="C25:D25"/>
    <mergeCell ref="F25:H25"/>
    <mergeCell ref="A2:H2"/>
    <mergeCell ref="A3:A4"/>
    <mergeCell ref="B3:B4"/>
    <mergeCell ref="C3:C4"/>
    <mergeCell ref="D3:E3"/>
    <mergeCell ref="F3:G3"/>
    <mergeCell ref="H3:H4"/>
  </mergeCells>
  <phoneticPr fontId="4" type="noConversion"/>
  <printOptions horizontalCentered="1"/>
  <pageMargins left="0.59055118110236227" right="0.59055118110236227" top="0.78740157480314965" bottom="0.59055118110236227" header="0" footer="0"/>
  <pageSetup paperSize="9" scale="4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3"/>
  <sheetViews>
    <sheetView view="pageBreakPreview" zoomScale="65" zoomScaleNormal="75" zoomScaleSheetLayoutView="65" workbookViewId="0">
      <selection activeCell="T10" sqref="T10"/>
    </sheetView>
  </sheetViews>
  <sheetFormatPr defaultColWidth="9.140625" defaultRowHeight="18.75"/>
  <cols>
    <col min="1" max="1" width="44.85546875" style="12" customWidth="1"/>
    <col min="2" max="2" width="19.28515625" style="22" customWidth="1"/>
    <col min="3" max="3" width="15.85546875" style="12" customWidth="1"/>
    <col min="4" max="4" width="16.140625" style="12" customWidth="1"/>
    <col min="5" max="5" width="15.42578125" style="12" customWidth="1"/>
    <col min="6" max="6" width="16.5703125" style="12" customWidth="1"/>
    <col min="7" max="7" width="15.28515625" style="12" customWidth="1"/>
    <col min="8" max="8" width="16.5703125" style="12" customWidth="1"/>
    <col min="9" max="9" width="16.140625" style="12" customWidth="1"/>
    <col min="10" max="10" width="16.42578125" style="12" customWidth="1"/>
    <col min="11" max="11" width="16.5703125" style="12" customWidth="1"/>
    <col min="12" max="12" width="16.85546875" style="12" customWidth="1"/>
    <col min="13" max="15" width="16.7109375" style="12" customWidth="1"/>
    <col min="16" max="16384" width="9.140625" style="12"/>
  </cols>
  <sheetData>
    <row r="1" spans="1:15" ht="20.25">
      <c r="O1" s="189" t="s">
        <v>349</v>
      </c>
    </row>
    <row r="2" spans="1:15" ht="24.75" customHeight="1">
      <c r="A2" s="592" t="s">
        <v>90</v>
      </c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  <c r="O2" s="592"/>
    </row>
    <row r="3" spans="1:15" ht="37.5" customHeight="1">
      <c r="A3" s="593" t="s">
        <v>472</v>
      </c>
      <c r="B3" s="592"/>
      <c r="C3" s="592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  <c r="O3" s="592"/>
    </row>
    <row r="4" spans="1:15" ht="24.75" customHeight="1">
      <c r="A4" s="449" t="s">
        <v>492</v>
      </c>
      <c r="B4" s="449"/>
      <c r="C4" s="449"/>
      <c r="D4" s="449"/>
      <c r="E4" s="449"/>
      <c r="F4" s="449"/>
      <c r="G4" s="449"/>
      <c r="H4" s="449"/>
      <c r="I4" s="449"/>
      <c r="J4" s="449"/>
      <c r="K4" s="449"/>
      <c r="L4" s="449"/>
      <c r="M4" s="449"/>
      <c r="N4" s="449"/>
      <c r="O4" s="449"/>
    </row>
    <row r="5" spans="1:15" ht="20.25">
      <c r="A5" s="594"/>
      <c r="B5" s="594"/>
      <c r="C5" s="594"/>
      <c r="D5" s="594"/>
      <c r="E5" s="594"/>
      <c r="F5" s="594"/>
      <c r="G5" s="594"/>
      <c r="H5" s="594"/>
      <c r="I5" s="594"/>
      <c r="J5" s="594"/>
      <c r="K5" s="594"/>
      <c r="L5" s="594"/>
      <c r="M5" s="594"/>
      <c r="N5" s="594"/>
      <c r="O5" s="594"/>
    </row>
    <row r="6" spans="1:15" ht="41.25" customHeight="1">
      <c r="A6" s="562" t="s">
        <v>222</v>
      </c>
      <c r="B6" s="562"/>
      <c r="C6" s="562"/>
      <c r="D6" s="562"/>
      <c r="E6" s="562"/>
      <c r="F6" s="562"/>
      <c r="G6" s="562"/>
      <c r="H6" s="562"/>
      <c r="I6" s="562"/>
      <c r="J6" s="562"/>
      <c r="K6" s="562"/>
      <c r="L6" s="562"/>
      <c r="M6" s="562"/>
      <c r="N6" s="562"/>
      <c r="O6" s="562"/>
    </row>
    <row r="7" spans="1:15" ht="41.25" customHeight="1">
      <c r="A7" s="595" t="s">
        <v>173</v>
      </c>
      <c r="B7" s="595"/>
      <c r="C7" s="595"/>
      <c r="D7" s="595"/>
      <c r="E7" s="595"/>
      <c r="F7" s="595"/>
      <c r="G7" s="595"/>
      <c r="H7" s="595"/>
      <c r="I7" s="595"/>
      <c r="J7" s="595"/>
      <c r="K7" s="595"/>
      <c r="L7" s="595"/>
      <c r="M7" s="595"/>
      <c r="N7" s="595"/>
      <c r="O7" s="595"/>
    </row>
    <row r="8" spans="1:15" s="142" customFormat="1" ht="74.25" customHeight="1">
      <c r="A8" s="469" t="s">
        <v>155</v>
      </c>
      <c r="B8" s="469"/>
      <c r="C8" s="596" t="s">
        <v>473</v>
      </c>
      <c r="D8" s="596"/>
      <c r="E8" s="554"/>
      <c r="F8" s="553" t="s">
        <v>474</v>
      </c>
      <c r="G8" s="596"/>
      <c r="H8" s="554"/>
      <c r="I8" s="469" t="s">
        <v>475</v>
      </c>
      <c r="J8" s="469"/>
      <c r="K8" s="469"/>
      <c r="L8" s="469" t="s">
        <v>426</v>
      </c>
      <c r="M8" s="469"/>
      <c r="N8" s="553" t="s">
        <v>427</v>
      </c>
      <c r="O8" s="554"/>
    </row>
    <row r="9" spans="1:15" s="142" customFormat="1" ht="27.75" customHeight="1">
      <c r="A9" s="469">
        <v>1</v>
      </c>
      <c r="B9" s="469"/>
      <c r="C9" s="596">
        <v>2</v>
      </c>
      <c r="D9" s="596"/>
      <c r="E9" s="554"/>
      <c r="F9" s="553">
        <v>3</v>
      </c>
      <c r="G9" s="596"/>
      <c r="H9" s="554"/>
      <c r="I9" s="469">
        <v>4</v>
      </c>
      <c r="J9" s="469"/>
      <c r="K9" s="469"/>
      <c r="L9" s="553">
        <v>5</v>
      </c>
      <c r="M9" s="554"/>
      <c r="N9" s="469">
        <v>6</v>
      </c>
      <c r="O9" s="469"/>
    </row>
    <row r="10" spans="1:15" s="142" customFormat="1" ht="135.75" customHeight="1">
      <c r="A10" s="591" t="s">
        <v>388</v>
      </c>
      <c r="B10" s="591"/>
      <c r="C10" s="584">
        <f>SUM(C11:E13)</f>
        <v>161</v>
      </c>
      <c r="D10" s="585"/>
      <c r="E10" s="586"/>
      <c r="F10" s="584">
        <f t="shared" ref="F10" si="0">SUM(F11:H13)</f>
        <v>160</v>
      </c>
      <c r="G10" s="585"/>
      <c r="H10" s="586"/>
      <c r="I10" s="584">
        <f t="shared" ref="I10" si="1">SUM(I11:K13)</f>
        <v>158</v>
      </c>
      <c r="J10" s="585"/>
      <c r="K10" s="586"/>
      <c r="L10" s="588">
        <f>I10-F10</f>
        <v>-2</v>
      </c>
      <c r="M10" s="588"/>
      <c r="N10" s="582">
        <f>IF(F10=0,0,I10/F10*100)</f>
        <v>98.75</v>
      </c>
      <c r="O10" s="583"/>
    </row>
    <row r="11" spans="1:15" s="142" customFormat="1" ht="33" customHeight="1">
      <c r="A11" s="543" t="s">
        <v>159</v>
      </c>
      <c r="B11" s="543"/>
      <c r="C11" s="568">
        <v>1</v>
      </c>
      <c r="D11" s="569"/>
      <c r="E11" s="570"/>
      <c r="F11" s="568">
        <v>1</v>
      </c>
      <c r="G11" s="569"/>
      <c r="H11" s="570"/>
      <c r="I11" s="568">
        <v>1</v>
      </c>
      <c r="J11" s="569"/>
      <c r="K11" s="570"/>
      <c r="L11" s="567">
        <f t="shared" ref="L11:L25" si="2">I11-F11</f>
        <v>0</v>
      </c>
      <c r="M11" s="567"/>
      <c r="N11" s="580">
        <f t="shared" ref="N11:N25" si="3">IF(F11=0,0,I11/F11*100)</f>
        <v>100</v>
      </c>
      <c r="O11" s="581"/>
    </row>
    <row r="12" spans="1:15" s="142" customFormat="1" ht="33" customHeight="1">
      <c r="A12" s="543" t="s">
        <v>158</v>
      </c>
      <c r="B12" s="543"/>
      <c r="C12" s="568">
        <v>9</v>
      </c>
      <c r="D12" s="569"/>
      <c r="E12" s="570"/>
      <c r="F12" s="568">
        <v>9</v>
      </c>
      <c r="G12" s="569"/>
      <c r="H12" s="570"/>
      <c r="I12" s="568">
        <v>9</v>
      </c>
      <c r="J12" s="569"/>
      <c r="K12" s="570"/>
      <c r="L12" s="567">
        <f t="shared" si="2"/>
        <v>0</v>
      </c>
      <c r="M12" s="567"/>
      <c r="N12" s="580">
        <f t="shared" si="3"/>
        <v>100</v>
      </c>
      <c r="O12" s="581"/>
    </row>
    <row r="13" spans="1:15" s="142" customFormat="1" ht="33" customHeight="1">
      <c r="A13" s="543" t="s">
        <v>160</v>
      </c>
      <c r="B13" s="543"/>
      <c r="C13" s="568">
        <v>151</v>
      </c>
      <c r="D13" s="569"/>
      <c r="E13" s="570"/>
      <c r="F13" s="568">
        <v>150</v>
      </c>
      <c r="G13" s="569"/>
      <c r="H13" s="570"/>
      <c r="I13" s="568">
        <v>148</v>
      </c>
      <c r="J13" s="569"/>
      <c r="K13" s="570"/>
      <c r="L13" s="567">
        <f t="shared" si="2"/>
        <v>-2</v>
      </c>
      <c r="M13" s="567"/>
      <c r="N13" s="580">
        <f t="shared" si="3"/>
        <v>98.666666666666671</v>
      </c>
      <c r="O13" s="581"/>
    </row>
    <row r="14" spans="1:15" s="142" customFormat="1" ht="44.25" customHeight="1">
      <c r="A14" s="591" t="s">
        <v>314</v>
      </c>
      <c r="B14" s="591"/>
      <c r="C14" s="584">
        <f>SUM(C15:E17)</f>
        <v>13667</v>
      </c>
      <c r="D14" s="585"/>
      <c r="E14" s="586"/>
      <c r="F14" s="584">
        <f t="shared" ref="F14" si="4">SUM(F15:H17)</f>
        <v>13800</v>
      </c>
      <c r="G14" s="585"/>
      <c r="H14" s="586"/>
      <c r="I14" s="584">
        <f t="shared" ref="I14" si="5">SUM(I15:K17)</f>
        <v>15906</v>
      </c>
      <c r="J14" s="585"/>
      <c r="K14" s="586"/>
      <c r="L14" s="588">
        <f t="shared" si="2"/>
        <v>2106</v>
      </c>
      <c r="M14" s="588"/>
      <c r="N14" s="582">
        <f t="shared" si="3"/>
        <v>115.26086956521739</v>
      </c>
      <c r="O14" s="583"/>
    </row>
    <row r="15" spans="1:15" s="142" customFormat="1" ht="33" customHeight="1">
      <c r="A15" s="543" t="s">
        <v>159</v>
      </c>
      <c r="B15" s="543"/>
      <c r="C15" s="568">
        <v>368</v>
      </c>
      <c r="D15" s="569"/>
      <c r="E15" s="570"/>
      <c r="F15" s="568">
        <v>420</v>
      </c>
      <c r="G15" s="569"/>
      <c r="H15" s="570"/>
      <c r="I15" s="568">
        <v>442</v>
      </c>
      <c r="J15" s="569"/>
      <c r="K15" s="570"/>
      <c r="L15" s="567">
        <f t="shared" si="2"/>
        <v>22</v>
      </c>
      <c r="M15" s="567"/>
      <c r="N15" s="580">
        <f t="shared" si="3"/>
        <v>105.23809523809524</v>
      </c>
      <c r="O15" s="581"/>
    </row>
    <row r="16" spans="1:15" s="142" customFormat="1" ht="33" customHeight="1">
      <c r="A16" s="543" t="s">
        <v>158</v>
      </c>
      <c r="B16" s="543"/>
      <c r="C16" s="568">
        <v>1235</v>
      </c>
      <c r="D16" s="569"/>
      <c r="E16" s="570"/>
      <c r="F16" s="568">
        <v>1135</v>
      </c>
      <c r="G16" s="569"/>
      <c r="H16" s="570"/>
      <c r="I16" s="568">
        <v>1271</v>
      </c>
      <c r="J16" s="569"/>
      <c r="K16" s="570"/>
      <c r="L16" s="567">
        <f t="shared" si="2"/>
        <v>136</v>
      </c>
      <c r="M16" s="567"/>
      <c r="N16" s="580">
        <f t="shared" si="3"/>
        <v>111.98237885462554</v>
      </c>
      <c r="O16" s="581"/>
    </row>
    <row r="17" spans="1:25" s="142" customFormat="1" ht="33" customHeight="1">
      <c r="A17" s="543" t="s">
        <v>160</v>
      </c>
      <c r="B17" s="543"/>
      <c r="C17" s="568">
        <v>12064</v>
      </c>
      <c r="D17" s="569"/>
      <c r="E17" s="570"/>
      <c r="F17" s="568">
        <v>12245</v>
      </c>
      <c r="G17" s="569"/>
      <c r="H17" s="570"/>
      <c r="I17" s="568">
        <v>14193</v>
      </c>
      <c r="J17" s="569"/>
      <c r="K17" s="570"/>
      <c r="L17" s="567">
        <f t="shared" si="2"/>
        <v>1948</v>
      </c>
      <c r="M17" s="567"/>
      <c r="N17" s="580">
        <f t="shared" si="3"/>
        <v>115.9085340955492</v>
      </c>
      <c r="O17" s="581"/>
    </row>
    <row r="18" spans="1:25" s="142" customFormat="1" ht="47.25" customHeight="1">
      <c r="A18" s="591" t="s">
        <v>315</v>
      </c>
      <c r="B18" s="591"/>
      <c r="C18" s="584">
        <f>'I. Фін результат'!C91</f>
        <v>13667</v>
      </c>
      <c r="D18" s="585"/>
      <c r="E18" s="586"/>
      <c r="F18" s="584">
        <f>'I. Фін результат'!C91</f>
        <v>13667</v>
      </c>
      <c r="G18" s="585"/>
      <c r="H18" s="586"/>
      <c r="I18" s="584">
        <f>'I. Фін результат'!D91</f>
        <v>15906</v>
      </c>
      <c r="J18" s="585"/>
      <c r="K18" s="586"/>
      <c r="L18" s="588">
        <f t="shared" si="2"/>
        <v>2239</v>
      </c>
      <c r="M18" s="588"/>
      <c r="N18" s="582">
        <f t="shared" si="3"/>
        <v>116.38252725543279</v>
      </c>
      <c r="O18" s="583"/>
    </row>
    <row r="19" spans="1:25" s="142" customFormat="1" ht="33" customHeight="1">
      <c r="A19" s="543" t="s">
        <v>159</v>
      </c>
      <c r="B19" s="543"/>
      <c r="C19" s="568">
        <v>368</v>
      </c>
      <c r="D19" s="569"/>
      <c r="E19" s="570"/>
      <c r="F19" s="568">
        <v>420</v>
      </c>
      <c r="G19" s="569"/>
      <c r="H19" s="570"/>
      <c r="I19" s="568">
        <f>I15</f>
        <v>442</v>
      </c>
      <c r="J19" s="569"/>
      <c r="K19" s="570"/>
      <c r="L19" s="567">
        <f t="shared" si="2"/>
        <v>22</v>
      </c>
      <c r="M19" s="567"/>
      <c r="N19" s="580">
        <f t="shared" si="3"/>
        <v>105.23809523809524</v>
      </c>
      <c r="O19" s="581"/>
    </row>
    <row r="20" spans="1:25" s="142" customFormat="1" ht="33" customHeight="1">
      <c r="A20" s="543" t="s">
        <v>158</v>
      </c>
      <c r="B20" s="543"/>
      <c r="C20" s="568">
        <v>1235</v>
      </c>
      <c r="D20" s="569"/>
      <c r="E20" s="570"/>
      <c r="F20" s="568">
        <v>1135</v>
      </c>
      <c r="G20" s="569"/>
      <c r="H20" s="570"/>
      <c r="I20" s="568">
        <f>I16</f>
        <v>1271</v>
      </c>
      <c r="J20" s="569"/>
      <c r="K20" s="570"/>
      <c r="L20" s="567">
        <f t="shared" si="2"/>
        <v>136</v>
      </c>
      <c r="M20" s="567"/>
      <c r="N20" s="580">
        <f t="shared" si="3"/>
        <v>111.98237885462554</v>
      </c>
      <c r="O20" s="581"/>
    </row>
    <row r="21" spans="1:25" s="142" customFormat="1" ht="33" customHeight="1">
      <c r="A21" s="543" t="s">
        <v>160</v>
      </c>
      <c r="B21" s="543"/>
      <c r="C21" s="568">
        <v>12064</v>
      </c>
      <c r="D21" s="569"/>
      <c r="E21" s="570"/>
      <c r="F21" s="568">
        <v>12245</v>
      </c>
      <c r="G21" s="569"/>
      <c r="H21" s="570"/>
      <c r="I21" s="568">
        <f>I17</f>
        <v>14193</v>
      </c>
      <c r="J21" s="569"/>
      <c r="K21" s="570"/>
      <c r="L21" s="567">
        <f t="shared" si="2"/>
        <v>1948</v>
      </c>
      <c r="M21" s="567"/>
      <c r="N21" s="580">
        <f t="shared" si="3"/>
        <v>115.9085340955492</v>
      </c>
      <c r="O21" s="581"/>
    </row>
    <row r="22" spans="1:25" s="142" customFormat="1" ht="71.25" customHeight="1">
      <c r="A22" s="591" t="s">
        <v>389</v>
      </c>
      <c r="B22" s="591"/>
      <c r="C22" s="584">
        <f>IF(C10=0,0,ROUND(C18/C10/12*1000,0))</f>
        <v>7074</v>
      </c>
      <c r="D22" s="585"/>
      <c r="E22" s="586"/>
      <c r="F22" s="584">
        <f t="shared" ref="F22:I25" si="6">IF(F10=0,0,ROUND(F18/F10/12*1000,0))</f>
        <v>7118</v>
      </c>
      <c r="G22" s="585"/>
      <c r="H22" s="586"/>
      <c r="I22" s="584">
        <f>IF(I10=0,0,ROUND(I18/I10/12*1000,0))</f>
        <v>8389</v>
      </c>
      <c r="J22" s="585"/>
      <c r="K22" s="586"/>
      <c r="L22" s="588">
        <f t="shared" si="2"/>
        <v>1271</v>
      </c>
      <c r="M22" s="588"/>
      <c r="N22" s="582">
        <f t="shared" si="3"/>
        <v>117.85613936499017</v>
      </c>
      <c r="O22" s="583"/>
    </row>
    <row r="23" spans="1:25" s="142" customFormat="1" ht="33" customHeight="1">
      <c r="A23" s="543" t="s">
        <v>159</v>
      </c>
      <c r="B23" s="543"/>
      <c r="C23" s="568">
        <f t="shared" ref="C23:C25" si="7">IF(C11=0,0,ROUND(C19/C11/12*1000,0))</f>
        <v>30667</v>
      </c>
      <c r="D23" s="569"/>
      <c r="E23" s="570"/>
      <c r="F23" s="568">
        <f t="shared" si="6"/>
        <v>35000</v>
      </c>
      <c r="G23" s="569"/>
      <c r="H23" s="570"/>
      <c r="I23" s="568">
        <f t="shared" si="6"/>
        <v>36833</v>
      </c>
      <c r="J23" s="569"/>
      <c r="K23" s="570"/>
      <c r="L23" s="567">
        <f t="shared" si="2"/>
        <v>1833</v>
      </c>
      <c r="M23" s="567"/>
      <c r="N23" s="580">
        <f t="shared" si="3"/>
        <v>105.23714285714286</v>
      </c>
      <c r="O23" s="581"/>
    </row>
    <row r="24" spans="1:25" s="142" customFormat="1" ht="33" customHeight="1">
      <c r="A24" s="543" t="s">
        <v>158</v>
      </c>
      <c r="B24" s="543"/>
      <c r="C24" s="568">
        <f t="shared" si="7"/>
        <v>11435</v>
      </c>
      <c r="D24" s="569"/>
      <c r="E24" s="570"/>
      <c r="F24" s="568">
        <f t="shared" si="6"/>
        <v>10509</v>
      </c>
      <c r="G24" s="569"/>
      <c r="H24" s="570"/>
      <c r="I24" s="568">
        <f t="shared" si="6"/>
        <v>11769</v>
      </c>
      <c r="J24" s="569"/>
      <c r="K24" s="570"/>
      <c r="L24" s="567">
        <f t="shared" si="2"/>
        <v>1260</v>
      </c>
      <c r="M24" s="567"/>
      <c r="N24" s="580">
        <f t="shared" si="3"/>
        <v>111.98972309449044</v>
      </c>
      <c r="O24" s="581"/>
    </row>
    <row r="25" spans="1:25" s="142" customFormat="1" ht="33" customHeight="1">
      <c r="A25" s="543" t="s">
        <v>160</v>
      </c>
      <c r="B25" s="543"/>
      <c r="C25" s="568">
        <f t="shared" si="7"/>
        <v>6658</v>
      </c>
      <c r="D25" s="569"/>
      <c r="E25" s="570"/>
      <c r="F25" s="568">
        <f t="shared" si="6"/>
        <v>6803</v>
      </c>
      <c r="G25" s="569"/>
      <c r="H25" s="570"/>
      <c r="I25" s="568">
        <f>IF(I13=0,0,ROUND(I21/I13/12*1000,0))</f>
        <v>7992</v>
      </c>
      <c r="J25" s="569"/>
      <c r="K25" s="570"/>
      <c r="L25" s="567">
        <f t="shared" si="2"/>
        <v>1189</v>
      </c>
      <c r="M25" s="567"/>
      <c r="N25" s="580">
        <f t="shared" si="3"/>
        <v>117.47758341907981</v>
      </c>
      <c r="O25" s="581"/>
      <c r="W25" s="597"/>
      <c r="X25" s="597"/>
      <c r="Y25" s="597"/>
    </row>
    <row r="26" spans="1:25" s="142" customFormat="1" ht="13.5" customHeight="1">
      <c r="A26" s="61"/>
      <c r="B26" s="61"/>
      <c r="C26" s="61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147"/>
      <c r="O26" s="147"/>
      <c r="W26" s="598"/>
      <c r="X26" s="598"/>
      <c r="Y26" s="598"/>
    </row>
    <row r="27" spans="1:25" ht="20.25">
      <c r="A27" s="601"/>
      <c r="B27" s="601"/>
      <c r="C27" s="601"/>
      <c r="D27" s="601"/>
      <c r="E27" s="601"/>
      <c r="F27" s="601"/>
      <c r="G27" s="601"/>
      <c r="H27" s="601"/>
      <c r="I27" s="601"/>
      <c r="J27" s="601"/>
      <c r="K27" s="601"/>
      <c r="L27" s="601"/>
      <c r="M27" s="601"/>
      <c r="N27" s="601"/>
      <c r="O27" s="601"/>
      <c r="W27" s="598"/>
      <c r="X27" s="598"/>
      <c r="Y27" s="598"/>
    </row>
    <row r="28" spans="1:25" ht="11.25" customHeight="1">
      <c r="A28" s="63"/>
      <c r="B28" s="63"/>
      <c r="C28" s="63"/>
      <c r="D28" s="63"/>
      <c r="E28" s="63"/>
      <c r="F28" s="63"/>
      <c r="G28" s="63"/>
      <c r="H28" s="63"/>
      <c r="I28" s="63"/>
      <c r="J28" s="56"/>
      <c r="K28" s="56"/>
      <c r="L28" s="56"/>
      <c r="M28" s="56"/>
      <c r="N28" s="56"/>
      <c r="O28" s="56"/>
      <c r="W28" s="598"/>
      <c r="X28" s="598"/>
      <c r="Y28" s="598"/>
    </row>
    <row r="29" spans="1:25" ht="22.5">
      <c r="A29" s="562" t="s">
        <v>333</v>
      </c>
      <c r="B29" s="562"/>
      <c r="C29" s="562"/>
      <c r="D29" s="562"/>
      <c r="E29" s="562"/>
      <c r="F29" s="562"/>
      <c r="G29" s="562"/>
      <c r="H29" s="562"/>
      <c r="I29" s="562"/>
      <c r="J29" s="562"/>
      <c r="W29" s="142"/>
      <c r="X29" s="142"/>
      <c r="Y29" s="142"/>
    </row>
    <row r="30" spans="1:25">
      <c r="A30" s="21"/>
      <c r="W30" s="142"/>
      <c r="X30" s="142"/>
      <c r="Y30" s="142"/>
    </row>
    <row r="31" spans="1:25" ht="52.5" customHeight="1">
      <c r="A31" s="571" t="s">
        <v>390</v>
      </c>
      <c r="B31" s="572"/>
      <c r="C31" s="573"/>
      <c r="D31" s="587" t="s">
        <v>458</v>
      </c>
      <c r="E31" s="587"/>
      <c r="F31" s="587"/>
      <c r="G31" s="587" t="s">
        <v>459</v>
      </c>
      <c r="H31" s="587"/>
      <c r="I31" s="587"/>
      <c r="J31" s="587" t="s">
        <v>156</v>
      </c>
      <c r="K31" s="587"/>
      <c r="L31" s="587"/>
      <c r="M31" s="563" t="s">
        <v>157</v>
      </c>
      <c r="N31" s="564"/>
      <c r="O31" s="565"/>
    </row>
    <row r="32" spans="1:25" ht="155.25" customHeight="1">
      <c r="A32" s="574"/>
      <c r="B32" s="575"/>
      <c r="C32" s="576"/>
      <c r="D32" s="150" t="s">
        <v>316</v>
      </c>
      <c r="E32" s="150" t="s">
        <v>171</v>
      </c>
      <c r="F32" s="150" t="s">
        <v>317</v>
      </c>
      <c r="G32" s="150" t="s">
        <v>316</v>
      </c>
      <c r="H32" s="150" t="s">
        <v>171</v>
      </c>
      <c r="I32" s="150" t="s">
        <v>317</v>
      </c>
      <c r="J32" s="150" t="s">
        <v>316</v>
      </c>
      <c r="K32" s="150" t="s">
        <v>171</v>
      </c>
      <c r="L32" s="150" t="s">
        <v>317</v>
      </c>
      <c r="M32" s="23" t="s">
        <v>139</v>
      </c>
      <c r="N32" s="23" t="s">
        <v>140</v>
      </c>
      <c r="O32" s="23" t="s">
        <v>188</v>
      </c>
    </row>
    <row r="33" spans="1:15" ht="25.5" customHeight="1">
      <c r="A33" s="563">
        <v>1</v>
      </c>
      <c r="B33" s="564"/>
      <c r="C33" s="565"/>
      <c r="D33" s="150">
        <v>2</v>
      </c>
      <c r="E33" s="150">
        <v>3</v>
      </c>
      <c r="F33" s="150">
        <v>4</v>
      </c>
      <c r="G33" s="150">
        <v>5</v>
      </c>
      <c r="H33" s="46">
        <v>6</v>
      </c>
      <c r="I33" s="46">
        <v>7</v>
      </c>
      <c r="J33" s="46">
        <v>8</v>
      </c>
      <c r="K33" s="46">
        <v>9</v>
      </c>
      <c r="L33" s="46">
        <v>10</v>
      </c>
      <c r="M33" s="46">
        <v>11</v>
      </c>
      <c r="N33" s="46">
        <v>12</v>
      </c>
      <c r="O33" s="46">
        <v>13</v>
      </c>
    </row>
    <row r="34" spans="1:15" s="322" customFormat="1" ht="33" customHeight="1">
      <c r="A34" s="546" t="s">
        <v>541</v>
      </c>
      <c r="B34" s="450"/>
      <c r="C34" s="547"/>
      <c r="D34" s="299">
        <v>19049</v>
      </c>
      <c r="E34" s="299">
        <v>105000</v>
      </c>
      <c r="F34" s="321">
        <f>D34*1000/E34</f>
        <v>181.41904761904763</v>
      </c>
      <c r="G34" s="327">
        <v>20987</v>
      </c>
      <c r="H34" s="327">
        <v>156797</v>
      </c>
      <c r="I34" s="321">
        <f>G34/H34*1000</f>
        <v>133.84822413694138</v>
      </c>
      <c r="J34" s="327">
        <f t="shared" ref="J34:L39" si="8">G34-D34</f>
        <v>1938</v>
      </c>
      <c r="K34" s="327">
        <f t="shared" si="8"/>
        <v>51797</v>
      </c>
      <c r="L34" s="327">
        <f t="shared" si="8"/>
        <v>-47.570823482106249</v>
      </c>
      <c r="M34" s="336">
        <f>IF(D34=0,0,G34/D34*100)</f>
        <v>110.17376240222583</v>
      </c>
      <c r="N34" s="327">
        <f t="shared" ref="N34:O39" si="9">(H34/E34)*100</f>
        <v>149.33047619047619</v>
      </c>
      <c r="O34" s="327">
        <f t="shared" si="9"/>
        <v>73.77848461535433</v>
      </c>
    </row>
    <row r="35" spans="1:15" s="322" customFormat="1" ht="33" customHeight="1">
      <c r="A35" s="546" t="s">
        <v>542</v>
      </c>
      <c r="B35" s="450"/>
      <c r="C35" s="547"/>
      <c r="D35" s="299">
        <v>2000</v>
      </c>
      <c r="E35" s="299">
        <v>410</v>
      </c>
      <c r="F35" s="321">
        <f>D35*1000/E35</f>
        <v>4878.0487804878048</v>
      </c>
      <c r="G35" s="327">
        <v>2160</v>
      </c>
      <c r="H35" s="327">
        <v>3662</v>
      </c>
      <c r="I35" s="321">
        <f t="shared" ref="I35:I37" si="10">G35/H35*1000</f>
        <v>589.84161660294922</v>
      </c>
      <c r="J35" s="327">
        <f t="shared" si="8"/>
        <v>160</v>
      </c>
      <c r="K35" s="327">
        <f t="shared" si="8"/>
        <v>3252</v>
      </c>
      <c r="L35" s="327">
        <f t="shared" si="8"/>
        <v>-4288.2071638848556</v>
      </c>
      <c r="M35" s="336">
        <f t="shared" ref="M35:M38" si="11">IF(D35=0,0,G35/D35*100)</f>
        <v>108</v>
      </c>
      <c r="N35" s="327">
        <f t="shared" si="9"/>
        <v>893.17073170731703</v>
      </c>
      <c r="O35" s="327">
        <f t="shared" si="9"/>
        <v>12.091753140360458</v>
      </c>
    </row>
    <row r="36" spans="1:15" s="322" customFormat="1" ht="48.75" customHeight="1">
      <c r="A36" s="546" t="s">
        <v>543</v>
      </c>
      <c r="B36" s="450"/>
      <c r="C36" s="547"/>
      <c r="D36" s="299">
        <v>54</v>
      </c>
      <c r="E36" s="299">
        <v>65</v>
      </c>
      <c r="F36" s="321">
        <f t="shared" ref="F36:F37" si="12">D36*1000/E36</f>
        <v>830.76923076923072</v>
      </c>
      <c r="G36" s="327">
        <v>54</v>
      </c>
      <c r="H36" s="327">
        <v>76</v>
      </c>
      <c r="I36" s="321">
        <f t="shared" si="10"/>
        <v>710.52631578947364</v>
      </c>
      <c r="J36" s="327">
        <f t="shared" si="8"/>
        <v>0</v>
      </c>
      <c r="K36" s="327">
        <f t="shared" si="8"/>
        <v>11</v>
      </c>
      <c r="L36" s="327">
        <f t="shared" si="8"/>
        <v>-120.24291497975707</v>
      </c>
      <c r="M36" s="336">
        <f t="shared" si="11"/>
        <v>100</v>
      </c>
      <c r="N36" s="327">
        <f t="shared" si="9"/>
        <v>116.92307692307693</v>
      </c>
      <c r="O36" s="327">
        <f t="shared" si="9"/>
        <v>85.526315789473685</v>
      </c>
    </row>
    <row r="37" spans="1:15" s="322" customFormat="1" ht="48.75" customHeight="1">
      <c r="A37" s="546" t="s">
        <v>544</v>
      </c>
      <c r="B37" s="450"/>
      <c r="C37" s="547"/>
      <c r="D37" s="299">
        <v>720</v>
      </c>
      <c r="E37" s="299">
        <v>2300</v>
      </c>
      <c r="F37" s="321">
        <f t="shared" si="12"/>
        <v>313.04347826086956</v>
      </c>
      <c r="G37" s="327">
        <v>210</v>
      </c>
      <c r="H37" s="327">
        <v>288</v>
      </c>
      <c r="I37" s="321">
        <f t="shared" si="10"/>
        <v>729.16666666666663</v>
      </c>
      <c r="J37" s="327">
        <f t="shared" si="8"/>
        <v>-510</v>
      </c>
      <c r="K37" s="327">
        <f t="shared" si="8"/>
        <v>-2012</v>
      </c>
      <c r="L37" s="327">
        <f t="shared" si="8"/>
        <v>416.12318840579707</v>
      </c>
      <c r="M37" s="336">
        <f t="shared" si="11"/>
        <v>29.166666666666668</v>
      </c>
      <c r="N37" s="327">
        <f t="shared" si="9"/>
        <v>12.521739130434783</v>
      </c>
      <c r="O37" s="327">
        <f t="shared" si="9"/>
        <v>232.92824074074073</v>
      </c>
    </row>
    <row r="38" spans="1:15" s="322" customFormat="1" ht="44.25" customHeight="1">
      <c r="A38" s="546" t="s">
        <v>545</v>
      </c>
      <c r="B38" s="450"/>
      <c r="C38" s="547"/>
      <c r="D38" s="299">
        <v>142</v>
      </c>
      <c r="E38" s="299">
        <v>1132</v>
      </c>
      <c r="F38" s="321">
        <f t="shared" ref="F38:F39" si="13">D38*1000/E38</f>
        <v>125.4416961130742</v>
      </c>
      <c r="G38" s="327">
        <v>253</v>
      </c>
      <c r="H38" s="327">
        <v>1514</v>
      </c>
      <c r="I38" s="321">
        <f>G38/H38*1000</f>
        <v>167.10700132100396</v>
      </c>
      <c r="J38" s="327">
        <f>G38-D38</f>
        <v>111</v>
      </c>
      <c r="K38" s="327">
        <f t="shared" si="8"/>
        <v>382</v>
      </c>
      <c r="L38" s="290">
        <f>I38-F38</f>
        <v>41.665305207929762</v>
      </c>
      <c r="M38" s="336">
        <f t="shared" si="11"/>
        <v>178.16901408450704</v>
      </c>
      <c r="N38" s="327">
        <f t="shared" si="9"/>
        <v>133.74558303886926</v>
      </c>
      <c r="O38" s="327">
        <f t="shared" si="9"/>
        <v>133.21487710942006</v>
      </c>
    </row>
    <row r="39" spans="1:15" s="322" customFormat="1" ht="42" customHeight="1">
      <c r="A39" s="546" t="s">
        <v>546</v>
      </c>
      <c r="B39" s="450"/>
      <c r="C39" s="547"/>
      <c r="D39" s="299">
        <v>35</v>
      </c>
      <c r="E39" s="299">
        <v>100</v>
      </c>
      <c r="F39" s="321">
        <f t="shared" si="13"/>
        <v>350</v>
      </c>
      <c r="G39" s="327">
        <v>23</v>
      </c>
      <c r="H39" s="327">
        <v>32</v>
      </c>
      <c r="I39" s="321">
        <f>G39/H39*1000</f>
        <v>718.75</v>
      </c>
      <c r="J39" s="327">
        <f>G39-D39</f>
        <v>-12</v>
      </c>
      <c r="K39" s="327">
        <f t="shared" si="8"/>
        <v>-68</v>
      </c>
      <c r="L39" s="327">
        <f>I39-F39</f>
        <v>368.75</v>
      </c>
      <c r="M39" s="336">
        <f>IF(D39=0,0,G39/D39*100)</f>
        <v>65.714285714285708</v>
      </c>
      <c r="N39" s="327">
        <f t="shared" si="9"/>
        <v>32</v>
      </c>
      <c r="O39" s="327">
        <f t="shared" si="9"/>
        <v>205.35714285714283</v>
      </c>
    </row>
    <row r="40" spans="1:15" s="56" customFormat="1" ht="33" customHeight="1">
      <c r="A40" s="550" t="s">
        <v>50</v>
      </c>
      <c r="B40" s="551"/>
      <c r="C40" s="552"/>
      <c r="D40" s="149">
        <f>SUM(D34:D39)</f>
        <v>22000</v>
      </c>
      <c r="E40" s="149"/>
      <c r="F40" s="65"/>
      <c r="G40" s="298">
        <f>SUM(G34:G39)</f>
        <v>23687</v>
      </c>
      <c r="H40" s="149"/>
      <c r="I40" s="65"/>
      <c r="J40" s="298">
        <f>SUM(J34:J39)</f>
        <v>1687</v>
      </c>
      <c r="K40" s="149"/>
      <c r="L40" s="65"/>
      <c r="M40" s="215">
        <f>IF(D40=0,0,G40/D40*100)</f>
        <v>107.66818181818181</v>
      </c>
      <c r="N40" s="149"/>
      <c r="O40" s="65"/>
    </row>
    <row r="41" spans="1:15" ht="35.25" customHeight="1">
      <c r="A41" s="24"/>
      <c r="B41" s="25"/>
      <c r="C41" s="25"/>
      <c r="D41" s="25"/>
      <c r="E41" s="25"/>
      <c r="F41" s="148"/>
      <c r="G41" s="148"/>
      <c r="H41" s="148"/>
      <c r="I41" s="26"/>
      <c r="J41" s="26"/>
      <c r="K41" s="26"/>
      <c r="L41" s="26"/>
      <c r="M41" s="26"/>
      <c r="N41" s="26"/>
      <c r="O41" s="27"/>
    </row>
    <row r="42" spans="1:15" ht="22.5">
      <c r="A42" s="562" t="s">
        <v>334</v>
      </c>
      <c r="B42" s="562"/>
      <c r="C42" s="562"/>
      <c r="D42" s="562"/>
      <c r="E42" s="562"/>
      <c r="F42" s="562"/>
      <c r="G42" s="562"/>
      <c r="H42" s="562"/>
      <c r="I42" s="562"/>
      <c r="J42" s="562"/>
      <c r="K42" s="562"/>
      <c r="L42" s="562"/>
      <c r="M42" s="562"/>
      <c r="N42" s="562"/>
      <c r="O42" s="562"/>
    </row>
    <row r="43" spans="1:15">
      <c r="A43" s="21"/>
      <c r="O43" s="28" t="s">
        <v>464</v>
      </c>
    </row>
    <row r="44" spans="1:15" ht="56.25" customHeight="1">
      <c r="A44" s="144" t="s">
        <v>92</v>
      </c>
      <c r="B44" s="469" t="s">
        <v>63</v>
      </c>
      <c r="C44" s="469"/>
      <c r="D44" s="469" t="s">
        <v>58</v>
      </c>
      <c r="E44" s="469"/>
      <c r="F44" s="469" t="s">
        <v>59</v>
      </c>
      <c r="G44" s="469"/>
      <c r="H44" s="469" t="s">
        <v>73</v>
      </c>
      <c r="I44" s="469"/>
      <c r="J44" s="469"/>
      <c r="K44" s="553" t="s">
        <v>479</v>
      </c>
      <c r="L44" s="554"/>
      <c r="M44" s="553" t="s">
        <v>30</v>
      </c>
      <c r="N44" s="596"/>
      <c r="O44" s="554"/>
    </row>
    <row r="45" spans="1:15" ht="24.75" customHeight="1">
      <c r="A45" s="145">
        <v>1</v>
      </c>
      <c r="B45" s="468">
        <v>2</v>
      </c>
      <c r="C45" s="468"/>
      <c r="D45" s="468">
        <v>3</v>
      </c>
      <c r="E45" s="468"/>
      <c r="F45" s="468">
        <v>4</v>
      </c>
      <c r="G45" s="468"/>
      <c r="H45" s="468">
        <v>5</v>
      </c>
      <c r="I45" s="468"/>
      <c r="J45" s="468"/>
      <c r="K45" s="468">
        <v>6</v>
      </c>
      <c r="L45" s="468"/>
      <c r="M45" s="548">
        <v>7</v>
      </c>
      <c r="N45" s="578"/>
      <c r="O45" s="549"/>
    </row>
    <row r="46" spans="1:15" ht="22.5" customHeight="1">
      <c r="A46" s="220"/>
      <c r="B46" s="555"/>
      <c r="C46" s="555"/>
      <c r="D46" s="556"/>
      <c r="E46" s="556"/>
      <c r="F46" s="557"/>
      <c r="G46" s="557"/>
      <c r="H46" s="558"/>
      <c r="I46" s="559"/>
      <c r="J46" s="559"/>
      <c r="K46" s="560"/>
      <c r="L46" s="561"/>
      <c r="M46" s="542"/>
      <c r="N46" s="542"/>
      <c r="O46" s="542"/>
    </row>
    <row r="47" spans="1:15" s="247" customFormat="1" ht="22.5" customHeight="1">
      <c r="A47" s="248"/>
      <c r="B47" s="555"/>
      <c r="C47" s="555"/>
      <c r="D47" s="556"/>
      <c r="E47" s="556"/>
      <c r="F47" s="557"/>
      <c r="G47" s="557"/>
      <c r="H47" s="558"/>
      <c r="I47" s="559"/>
      <c r="J47" s="559"/>
      <c r="K47" s="560"/>
      <c r="L47" s="561"/>
      <c r="M47" s="542"/>
      <c r="N47" s="542"/>
      <c r="O47" s="542"/>
    </row>
    <row r="48" spans="1:15" s="247" customFormat="1" ht="22.5" customHeight="1">
      <c r="A48" s="248"/>
      <c r="B48" s="555"/>
      <c r="C48" s="555"/>
      <c r="D48" s="556"/>
      <c r="E48" s="556"/>
      <c r="F48" s="557"/>
      <c r="G48" s="557"/>
      <c r="H48" s="558"/>
      <c r="I48" s="559"/>
      <c r="J48" s="559"/>
      <c r="K48" s="560"/>
      <c r="L48" s="561"/>
      <c r="M48" s="542"/>
      <c r="N48" s="542"/>
      <c r="O48" s="542"/>
    </row>
    <row r="49" spans="1:15" s="247" customFormat="1" ht="22.5" customHeight="1">
      <c r="A49" s="248"/>
      <c r="B49" s="555"/>
      <c r="C49" s="555"/>
      <c r="D49" s="556"/>
      <c r="E49" s="556"/>
      <c r="F49" s="557"/>
      <c r="G49" s="557"/>
      <c r="H49" s="558"/>
      <c r="I49" s="559"/>
      <c r="J49" s="559"/>
      <c r="K49" s="560"/>
      <c r="L49" s="561"/>
      <c r="M49" s="542"/>
      <c r="N49" s="542"/>
      <c r="O49" s="542"/>
    </row>
    <row r="50" spans="1:15" ht="30" customHeight="1">
      <c r="A50" s="66" t="s">
        <v>50</v>
      </c>
      <c r="B50" s="566" t="s">
        <v>31</v>
      </c>
      <c r="C50" s="566"/>
      <c r="D50" s="566" t="s">
        <v>31</v>
      </c>
      <c r="E50" s="566"/>
      <c r="F50" s="566" t="s">
        <v>31</v>
      </c>
      <c r="G50" s="566"/>
      <c r="H50" s="577"/>
      <c r="I50" s="577"/>
      <c r="J50" s="577"/>
      <c r="K50" s="584">
        <f>SUM(K46:L46)</f>
        <v>0</v>
      </c>
      <c r="L50" s="586"/>
      <c r="M50" s="579"/>
      <c r="N50" s="579"/>
      <c r="O50" s="579"/>
    </row>
    <row r="51" spans="1:15">
      <c r="A51" s="148"/>
      <c r="B51" s="146"/>
      <c r="C51" s="146"/>
      <c r="D51" s="146"/>
      <c r="E51" s="146"/>
      <c r="F51" s="146" t="s">
        <v>363</v>
      </c>
      <c r="G51" s="146"/>
      <c r="H51" s="146"/>
      <c r="I51" s="146"/>
      <c r="J51" s="146"/>
      <c r="K51" s="142"/>
      <c r="L51" s="142"/>
      <c r="M51" s="142"/>
      <c r="N51" s="142"/>
      <c r="O51" s="142"/>
    </row>
    <row r="52" spans="1:15" ht="22.5">
      <c r="A52" s="562" t="s">
        <v>340</v>
      </c>
      <c r="B52" s="562"/>
      <c r="C52" s="562"/>
      <c r="D52" s="562"/>
      <c r="E52" s="562"/>
      <c r="F52" s="562"/>
      <c r="G52" s="562"/>
      <c r="H52" s="562"/>
      <c r="I52" s="562"/>
      <c r="J52" s="562"/>
      <c r="K52" s="562"/>
      <c r="L52" s="562"/>
      <c r="M52" s="562"/>
      <c r="N52" s="562"/>
      <c r="O52" s="562"/>
    </row>
    <row r="53" spans="1:15" ht="20.25" customHeight="1">
      <c r="A53" s="26"/>
      <c r="B53" s="29"/>
      <c r="C53" s="26"/>
      <c r="D53" s="26"/>
      <c r="E53" s="26"/>
      <c r="F53" s="26"/>
      <c r="G53" s="26"/>
      <c r="H53" s="26"/>
      <c r="I53" s="27"/>
      <c r="O53" s="28"/>
    </row>
    <row r="54" spans="1:15" ht="42.75" customHeight="1">
      <c r="A54" s="469" t="s">
        <v>57</v>
      </c>
      <c r="B54" s="469"/>
      <c r="C54" s="469"/>
      <c r="D54" s="469" t="s">
        <v>476</v>
      </c>
      <c r="E54" s="469"/>
      <c r="F54" s="469" t="s">
        <v>477</v>
      </c>
      <c r="G54" s="469"/>
      <c r="H54" s="469"/>
      <c r="I54" s="469"/>
      <c r="J54" s="469" t="s">
        <v>478</v>
      </c>
      <c r="K54" s="469"/>
      <c r="L54" s="469"/>
      <c r="M54" s="469"/>
      <c r="N54" s="469" t="s">
        <v>479</v>
      </c>
      <c r="O54" s="469"/>
    </row>
    <row r="55" spans="1:15" ht="42.75" customHeight="1">
      <c r="A55" s="469"/>
      <c r="B55" s="469"/>
      <c r="C55" s="469"/>
      <c r="D55" s="469"/>
      <c r="E55" s="469"/>
      <c r="F55" s="468" t="s">
        <v>141</v>
      </c>
      <c r="G55" s="468"/>
      <c r="H55" s="469" t="s">
        <v>142</v>
      </c>
      <c r="I55" s="469"/>
      <c r="J55" s="468" t="s">
        <v>141</v>
      </c>
      <c r="K55" s="468"/>
      <c r="L55" s="469" t="s">
        <v>142</v>
      </c>
      <c r="M55" s="469"/>
      <c r="N55" s="469"/>
      <c r="O55" s="469"/>
    </row>
    <row r="56" spans="1:15" ht="27" customHeight="1">
      <c r="A56" s="469">
        <v>1</v>
      </c>
      <c r="B56" s="469"/>
      <c r="C56" s="469"/>
      <c r="D56" s="553">
        <v>2</v>
      </c>
      <c r="E56" s="554"/>
      <c r="F56" s="553">
        <v>3</v>
      </c>
      <c r="G56" s="554"/>
      <c r="H56" s="548">
        <v>4</v>
      </c>
      <c r="I56" s="549"/>
      <c r="J56" s="548">
        <v>5</v>
      </c>
      <c r="K56" s="549"/>
      <c r="L56" s="548">
        <v>6</v>
      </c>
      <c r="M56" s="549"/>
      <c r="N56" s="548">
        <v>7</v>
      </c>
      <c r="O56" s="549"/>
    </row>
    <row r="57" spans="1:15" ht="30.75" customHeight="1">
      <c r="A57" s="543" t="s">
        <v>168</v>
      </c>
      <c r="B57" s="543"/>
      <c r="C57" s="543"/>
      <c r="D57" s="544">
        <f>SUM(D59:E60)</f>
        <v>0</v>
      </c>
      <c r="E57" s="545"/>
      <c r="F57" s="544">
        <f t="shared" ref="F57" si="14">SUM(F59:G60)</f>
        <v>0</v>
      </c>
      <c r="G57" s="545"/>
      <c r="H57" s="544">
        <f t="shared" ref="H57" si="15">SUM(H59:I60)</f>
        <v>0</v>
      </c>
      <c r="I57" s="545"/>
      <c r="J57" s="544">
        <f t="shared" ref="J57" si="16">SUM(J59:K60)</f>
        <v>0</v>
      </c>
      <c r="K57" s="545"/>
      <c r="L57" s="544">
        <f t="shared" ref="L57" si="17">SUM(L59:M60)</f>
        <v>0</v>
      </c>
      <c r="M57" s="545"/>
      <c r="N57" s="544">
        <f t="shared" ref="N57" si="18">SUM(N59:O60)</f>
        <v>0</v>
      </c>
      <c r="O57" s="545"/>
    </row>
    <row r="58" spans="1:15" ht="27.75" customHeight="1">
      <c r="A58" s="543" t="s">
        <v>78</v>
      </c>
      <c r="B58" s="543"/>
      <c r="C58" s="543"/>
      <c r="D58" s="544"/>
      <c r="E58" s="545"/>
      <c r="F58" s="544"/>
      <c r="G58" s="545"/>
      <c r="H58" s="544"/>
      <c r="I58" s="545"/>
      <c r="J58" s="544"/>
      <c r="K58" s="545"/>
      <c r="L58" s="544"/>
      <c r="M58" s="545"/>
      <c r="N58" s="544"/>
      <c r="O58" s="545"/>
    </row>
    <row r="59" spans="1:15" s="247" customFormat="1" ht="23.25" customHeight="1">
      <c r="A59" s="543"/>
      <c r="B59" s="543"/>
      <c r="C59" s="543"/>
      <c r="D59" s="544"/>
      <c r="E59" s="545"/>
      <c r="F59" s="544"/>
      <c r="G59" s="545"/>
      <c r="H59" s="544"/>
      <c r="I59" s="545"/>
      <c r="J59" s="544"/>
      <c r="K59" s="545"/>
      <c r="L59" s="544"/>
      <c r="M59" s="545"/>
      <c r="N59" s="544">
        <f>D59+H59-L59</f>
        <v>0</v>
      </c>
      <c r="O59" s="545"/>
    </row>
    <row r="60" spans="1:15" s="247" customFormat="1" ht="23.25" customHeight="1">
      <c r="A60" s="543"/>
      <c r="B60" s="543"/>
      <c r="C60" s="543"/>
      <c r="D60" s="544"/>
      <c r="E60" s="545"/>
      <c r="F60" s="544"/>
      <c r="G60" s="545"/>
      <c r="H60" s="544"/>
      <c r="I60" s="545"/>
      <c r="J60" s="544"/>
      <c r="K60" s="545"/>
      <c r="L60" s="544"/>
      <c r="M60" s="545"/>
      <c r="N60" s="544">
        <f>D60+H60-L60</f>
        <v>0</v>
      </c>
      <c r="O60" s="545"/>
    </row>
    <row r="61" spans="1:15" s="247" customFormat="1" ht="30.75" customHeight="1">
      <c r="A61" s="543" t="s">
        <v>169</v>
      </c>
      <c r="B61" s="543"/>
      <c r="C61" s="543"/>
      <c r="D61" s="544">
        <f>SUM(D63:E64)</f>
        <v>0</v>
      </c>
      <c r="E61" s="545"/>
      <c r="F61" s="544">
        <f t="shared" ref="F61" si="19">SUM(F63:G64)</f>
        <v>0</v>
      </c>
      <c r="G61" s="545"/>
      <c r="H61" s="544">
        <f t="shared" ref="H61" si="20">SUM(H63:I64)</f>
        <v>0</v>
      </c>
      <c r="I61" s="545"/>
      <c r="J61" s="544">
        <f t="shared" ref="J61" si="21">SUM(J63:K64)</f>
        <v>0</v>
      </c>
      <c r="K61" s="545"/>
      <c r="L61" s="544">
        <f t="shared" ref="L61" si="22">SUM(L63:M64)</f>
        <v>0</v>
      </c>
      <c r="M61" s="545"/>
      <c r="N61" s="544">
        <f t="shared" ref="N61" si="23">SUM(N63:O64)</f>
        <v>0</v>
      </c>
      <c r="O61" s="545"/>
    </row>
    <row r="62" spans="1:15" s="247" customFormat="1" ht="27.75" customHeight="1">
      <c r="A62" s="543" t="s">
        <v>391</v>
      </c>
      <c r="B62" s="543"/>
      <c r="C62" s="543"/>
      <c r="D62" s="544"/>
      <c r="E62" s="545"/>
      <c r="F62" s="544"/>
      <c r="G62" s="545"/>
      <c r="H62" s="544"/>
      <c r="I62" s="545"/>
      <c r="J62" s="544"/>
      <c r="K62" s="545"/>
      <c r="L62" s="544"/>
      <c r="M62" s="545"/>
      <c r="N62" s="544"/>
      <c r="O62" s="545"/>
    </row>
    <row r="63" spans="1:15" s="247" customFormat="1" ht="23.25" customHeight="1">
      <c r="A63" s="543"/>
      <c r="B63" s="543"/>
      <c r="C63" s="543"/>
      <c r="D63" s="544"/>
      <c r="E63" s="545"/>
      <c r="F63" s="544"/>
      <c r="G63" s="545"/>
      <c r="H63" s="544"/>
      <c r="I63" s="545"/>
      <c r="J63" s="544"/>
      <c r="K63" s="545"/>
      <c r="L63" s="544">
        <v>0</v>
      </c>
      <c r="M63" s="545"/>
      <c r="N63" s="544">
        <f>D63+H63-L63</f>
        <v>0</v>
      </c>
      <c r="O63" s="545"/>
    </row>
    <row r="64" spans="1:15" s="247" customFormat="1" ht="23.25" customHeight="1">
      <c r="A64" s="543"/>
      <c r="B64" s="543"/>
      <c r="C64" s="543"/>
      <c r="D64" s="544"/>
      <c r="E64" s="545"/>
      <c r="F64" s="544"/>
      <c r="G64" s="545"/>
      <c r="H64" s="544"/>
      <c r="I64" s="545"/>
      <c r="J64" s="544"/>
      <c r="K64" s="545"/>
      <c r="L64" s="544"/>
      <c r="M64" s="545"/>
      <c r="N64" s="544">
        <f>D64+H64-L64</f>
        <v>0</v>
      </c>
      <c r="O64" s="545"/>
    </row>
    <row r="65" spans="1:15" s="247" customFormat="1" ht="30.75" customHeight="1">
      <c r="A65" s="543" t="s">
        <v>170</v>
      </c>
      <c r="B65" s="543"/>
      <c r="C65" s="543"/>
      <c r="D65" s="544">
        <f>SUM(D67:E68)</f>
        <v>0</v>
      </c>
      <c r="E65" s="545"/>
      <c r="F65" s="544">
        <f t="shared" ref="F65" si="24">SUM(F67:G68)</f>
        <v>0</v>
      </c>
      <c r="G65" s="545"/>
      <c r="H65" s="544">
        <f t="shared" ref="H65" si="25">SUM(H67:I68)</f>
        <v>0</v>
      </c>
      <c r="I65" s="545"/>
      <c r="J65" s="544">
        <f t="shared" ref="J65" si="26">SUM(J67:K68)</f>
        <v>0</v>
      </c>
      <c r="K65" s="545"/>
      <c r="L65" s="544">
        <f t="shared" ref="L65" si="27">SUM(L67:M68)</f>
        <v>0</v>
      </c>
      <c r="M65" s="545"/>
      <c r="N65" s="544">
        <f t="shared" ref="N65" si="28">SUM(N67:O68)</f>
        <v>0</v>
      </c>
      <c r="O65" s="545"/>
    </row>
    <row r="66" spans="1:15" s="247" customFormat="1" ht="27.75" customHeight="1">
      <c r="A66" s="543" t="s">
        <v>78</v>
      </c>
      <c r="B66" s="543"/>
      <c r="C66" s="543"/>
      <c r="D66" s="544"/>
      <c r="E66" s="545"/>
      <c r="F66" s="544"/>
      <c r="G66" s="545"/>
      <c r="H66" s="544"/>
      <c r="I66" s="545"/>
      <c r="J66" s="544"/>
      <c r="K66" s="545"/>
      <c r="L66" s="544"/>
      <c r="M66" s="545"/>
      <c r="N66" s="544"/>
      <c r="O66" s="545"/>
    </row>
    <row r="67" spans="1:15" s="247" customFormat="1" ht="23.25" customHeight="1">
      <c r="A67" s="543"/>
      <c r="B67" s="543"/>
      <c r="C67" s="543"/>
      <c r="D67" s="544"/>
      <c r="E67" s="545"/>
      <c r="F67" s="544"/>
      <c r="G67" s="545"/>
      <c r="H67" s="544"/>
      <c r="I67" s="545"/>
      <c r="J67" s="544"/>
      <c r="K67" s="545"/>
      <c r="L67" s="544"/>
      <c r="M67" s="545"/>
      <c r="N67" s="544">
        <f>D67+H67-L67</f>
        <v>0</v>
      </c>
      <c r="O67" s="545"/>
    </row>
    <row r="68" spans="1:15" s="247" customFormat="1" ht="23.25" customHeight="1">
      <c r="A68" s="543"/>
      <c r="B68" s="543"/>
      <c r="C68" s="543"/>
      <c r="D68" s="544"/>
      <c r="E68" s="545"/>
      <c r="F68" s="544"/>
      <c r="G68" s="545"/>
      <c r="H68" s="544"/>
      <c r="I68" s="545"/>
      <c r="J68" s="544"/>
      <c r="K68" s="545"/>
      <c r="L68" s="544"/>
      <c r="M68" s="545"/>
      <c r="N68" s="544">
        <f>D68+H68-L68</f>
        <v>0</v>
      </c>
      <c r="O68" s="545"/>
    </row>
    <row r="69" spans="1:15" ht="51" customHeight="1">
      <c r="A69" s="591" t="s">
        <v>50</v>
      </c>
      <c r="B69" s="591"/>
      <c r="C69" s="591"/>
      <c r="D69" s="589">
        <f>SUM(D57,D61,D65)</f>
        <v>0</v>
      </c>
      <c r="E69" s="590"/>
      <c r="F69" s="589">
        <f t="shared" ref="F69" si="29">SUM(F57,F61,F65)</f>
        <v>0</v>
      </c>
      <c r="G69" s="590"/>
      <c r="H69" s="589">
        <f t="shared" ref="H69" si="30">SUM(H57,H61,H65)</f>
        <v>0</v>
      </c>
      <c r="I69" s="590"/>
      <c r="J69" s="589">
        <f t="shared" ref="J69" si="31">SUM(J57,J61,J65)</f>
        <v>0</v>
      </c>
      <c r="K69" s="590"/>
      <c r="L69" s="589">
        <f t="shared" ref="L69" si="32">SUM(L57,L61,L65)</f>
        <v>0</v>
      </c>
      <c r="M69" s="590"/>
      <c r="N69" s="589">
        <f t="shared" ref="N69" si="33">SUM(N57,N61,N65)</f>
        <v>0</v>
      </c>
      <c r="O69" s="590"/>
    </row>
    <row r="70" spans="1:15">
      <c r="C70" s="30"/>
      <c r="D70" s="30"/>
      <c r="E70" s="30"/>
    </row>
    <row r="71" spans="1:15">
      <c r="C71" s="30"/>
      <c r="D71" s="30"/>
      <c r="E71" s="30"/>
    </row>
    <row r="72" spans="1:15">
      <c r="A72" s="143"/>
      <c r="C72" s="30"/>
      <c r="D72" s="30"/>
      <c r="E72" s="30"/>
    </row>
    <row r="73" spans="1:15">
      <c r="A73" s="28"/>
      <c r="C73" s="30"/>
      <c r="D73" s="30"/>
      <c r="E73" s="30"/>
      <c r="F73" s="28"/>
      <c r="G73" s="28"/>
      <c r="L73" s="599"/>
      <c r="M73" s="600"/>
      <c r="N73" s="600"/>
      <c r="O73" s="600"/>
    </row>
    <row r="74" spans="1:15">
      <c r="C74" s="30"/>
      <c r="D74" s="30"/>
      <c r="E74" s="30"/>
    </row>
    <row r="75" spans="1:15">
      <c r="C75" s="30"/>
      <c r="D75" s="30"/>
      <c r="E75" s="30"/>
    </row>
    <row r="76" spans="1:15">
      <c r="C76" s="30"/>
      <c r="D76" s="30"/>
      <c r="E76" s="30"/>
    </row>
    <row r="77" spans="1:15">
      <c r="C77" s="30"/>
      <c r="D77" s="30"/>
      <c r="E77" s="30"/>
    </row>
    <row r="78" spans="1:15">
      <c r="C78" s="30"/>
      <c r="D78" s="30"/>
      <c r="E78" s="30"/>
    </row>
    <row r="79" spans="1:15">
      <c r="C79" s="30"/>
      <c r="D79" s="30"/>
      <c r="E79" s="30"/>
    </row>
    <row r="80" spans="1:15">
      <c r="C80" s="30"/>
      <c r="D80" s="30"/>
      <c r="E80" s="30"/>
    </row>
    <row r="81" spans="3:5">
      <c r="C81" s="30"/>
      <c r="D81" s="30"/>
      <c r="E81" s="30"/>
    </row>
    <row r="82" spans="3:5">
      <c r="C82" s="30"/>
      <c r="D82" s="30"/>
      <c r="E82" s="30"/>
    </row>
    <row r="83" spans="3:5">
      <c r="C83" s="30"/>
      <c r="D83" s="30"/>
      <c r="E83" s="30"/>
    </row>
  </sheetData>
  <mergeCells count="285">
    <mergeCell ref="W25:Y25"/>
    <mergeCell ref="W26:Y26"/>
    <mergeCell ref="W27:Y27"/>
    <mergeCell ref="W28:Y28"/>
    <mergeCell ref="L73:O73"/>
    <mergeCell ref="C15:E15"/>
    <mergeCell ref="C16:E16"/>
    <mergeCell ref="C17:E17"/>
    <mergeCell ref="A24:B24"/>
    <mergeCell ref="N15:O15"/>
    <mergeCell ref="N16:O16"/>
    <mergeCell ref="A27:O27"/>
    <mergeCell ref="F16:H16"/>
    <mergeCell ref="M46:O46"/>
    <mergeCell ref="K46:L46"/>
    <mergeCell ref="K45:L45"/>
    <mergeCell ref="B46:C46"/>
    <mergeCell ref="H46:J46"/>
    <mergeCell ref="K44:L44"/>
    <mergeCell ref="M44:O44"/>
    <mergeCell ref="B44:C44"/>
    <mergeCell ref="H56:I56"/>
    <mergeCell ref="K50:L50"/>
    <mergeCell ref="J56:K56"/>
    <mergeCell ref="A9:B9"/>
    <mergeCell ref="A10:B10"/>
    <mergeCell ref="A11:B11"/>
    <mergeCell ref="A12:B12"/>
    <mergeCell ref="A13:B13"/>
    <mergeCell ref="C12:E12"/>
    <mergeCell ref="C13:E13"/>
    <mergeCell ref="C14:E14"/>
    <mergeCell ref="A25:B25"/>
    <mergeCell ref="A17:B17"/>
    <mergeCell ref="A18:B18"/>
    <mergeCell ref="A19:B19"/>
    <mergeCell ref="A20:B20"/>
    <mergeCell ref="A22:B22"/>
    <mergeCell ref="A23:B23"/>
    <mergeCell ref="A21:B21"/>
    <mergeCell ref="A14:B14"/>
    <mergeCell ref="A15:B15"/>
    <mergeCell ref="A16:B16"/>
    <mergeCell ref="C24:E24"/>
    <mergeCell ref="L15:M15"/>
    <mergeCell ref="F14:H14"/>
    <mergeCell ref="L16:M16"/>
    <mergeCell ref="I16:K16"/>
    <mergeCell ref="F15:H15"/>
    <mergeCell ref="I15:K15"/>
    <mergeCell ref="F12:H12"/>
    <mergeCell ref="F13:H13"/>
    <mergeCell ref="I14:K14"/>
    <mergeCell ref="I10:K10"/>
    <mergeCell ref="C8:E8"/>
    <mergeCell ref="C9:E9"/>
    <mergeCell ref="C10:E10"/>
    <mergeCell ref="N13:O13"/>
    <mergeCell ref="L11:M11"/>
    <mergeCell ref="N14:O14"/>
    <mergeCell ref="L13:M13"/>
    <mergeCell ref="N11:O11"/>
    <mergeCell ref="I12:K12"/>
    <mergeCell ref="I13:K13"/>
    <mergeCell ref="L12:M12"/>
    <mergeCell ref="F9:H9"/>
    <mergeCell ref="F10:H10"/>
    <mergeCell ref="F11:H11"/>
    <mergeCell ref="L10:M10"/>
    <mergeCell ref="C11:E11"/>
    <mergeCell ref="L14:M14"/>
    <mergeCell ref="A2:O2"/>
    <mergeCell ref="A3:O3"/>
    <mergeCell ref="I11:K11"/>
    <mergeCell ref="F46:G46"/>
    <mergeCell ref="D44:E44"/>
    <mergeCell ref="J31:L31"/>
    <mergeCell ref="M31:O31"/>
    <mergeCell ref="A42:O42"/>
    <mergeCell ref="F44:G44"/>
    <mergeCell ref="H44:J44"/>
    <mergeCell ref="A4:O4"/>
    <mergeCell ref="A5:O5"/>
    <mergeCell ref="A6:O6"/>
    <mergeCell ref="A7:O7"/>
    <mergeCell ref="L8:M8"/>
    <mergeCell ref="N8:O8"/>
    <mergeCell ref="F8:H8"/>
    <mergeCell ref="I8:K8"/>
    <mergeCell ref="N9:O9"/>
    <mergeCell ref="N10:O10"/>
    <mergeCell ref="L9:M9"/>
    <mergeCell ref="A8:B8"/>
    <mergeCell ref="N12:O12"/>
    <mergeCell ref="I9:K9"/>
    <mergeCell ref="A63:C63"/>
    <mergeCell ref="A69:C69"/>
    <mergeCell ref="D60:E60"/>
    <mergeCell ref="A66:C66"/>
    <mergeCell ref="D64:E64"/>
    <mergeCell ref="F64:G64"/>
    <mergeCell ref="A65:C65"/>
    <mergeCell ref="A64:C64"/>
    <mergeCell ref="A68:C68"/>
    <mergeCell ref="A61:C61"/>
    <mergeCell ref="D65:E65"/>
    <mergeCell ref="F65:G65"/>
    <mergeCell ref="A67:C67"/>
    <mergeCell ref="D67:E67"/>
    <mergeCell ref="F67:G67"/>
    <mergeCell ref="A60:C60"/>
    <mergeCell ref="D62:E62"/>
    <mergeCell ref="A62:C62"/>
    <mergeCell ref="F62:G62"/>
    <mergeCell ref="D61:E61"/>
    <mergeCell ref="F61:G61"/>
    <mergeCell ref="N66:O66"/>
    <mergeCell ref="L66:M66"/>
    <mergeCell ref="H66:I66"/>
    <mergeCell ref="L61:M61"/>
    <mergeCell ref="H62:I62"/>
    <mergeCell ref="J66:K66"/>
    <mergeCell ref="D63:E63"/>
    <mergeCell ref="N63:O63"/>
    <mergeCell ref="N64:O64"/>
    <mergeCell ref="H65:I65"/>
    <mergeCell ref="J65:K65"/>
    <mergeCell ref="L65:M65"/>
    <mergeCell ref="N65:O65"/>
    <mergeCell ref="J64:K64"/>
    <mergeCell ref="L64:M64"/>
    <mergeCell ref="D66:E66"/>
    <mergeCell ref="F66:G66"/>
    <mergeCell ref="J61:K61"/>
    <mergeCell ref="N61:O61"/>
    <mergeCell ref="L57:M57"/>
    <mergeCell ref="N62:O62"/>
    <mergeCell ref="N57:O57"/>
    <mergeCell ref="J57:K57"/>
    <mergeCell ref="H57:I57"/>
    <mergeCell ref="D56:E56"/>
    <mergeCell ref="D57:E57"/>
    <mergeCell ref="N60:O60"/>
    <mergeCell ref="L59:M59"/>
    <mergeCell ref="N59:O59"/>
    <mergeCell ref="L60:M60"/>
    <mergeCell ref="J60:K60"/>
    <mergeCell ref="D58:E58"/>
    <mergeCell ref="F58:G58"/>
    <mergeCell ref="H61:I61"/>
    <mergeCell ref="H58:I58"/>
    <mergeCell ref="L58:M58"/>
    <mergeCell ref="L18:M18"/>
    <mergeCell ref="N69:O69"/>
    <mergeCell ref="D68:E68"/>
    <mergeCell ref="F68:G68"/>
    <mergeCell ref="H68:I68"/>
    <mergeCell ref="J68:K68"/>
    <mergeCell ref="L68:M68"/>
    <mergeCell ref="N68:O68"/>
    <mergeCell ref="D69:E69"/>
    <mergeCell ref="H69:I69"/>
    <mergeCell ref="J69:K69"/>
    <mergeCell ref="L69:M69"/>
    <mergeCell ref="F69:G69"/>
    <mergeCell ref="N54:O55"/>
    <mergeCell ref="F54:I54"/>
    <mergeCell ref="J58:K58"/>
    <mergeCell ref="L62:M62"/>
    <mergeCell ref="J62:K62"/>
    <mergeCell ref="F63:G63"/>
    <mergeCell ref="J59:K59"/>
    <mergeCell ref="H63:I63"/>
    <mergeCell ref="J63:K63"/>
    <mergeCell ref="L63:M63"/>
    <mergeCell ref="N58:O58"/>
    <mergeCell ref="N24:O24"/>
    <mergeCell ref="N17:O17"/>
    <mergeCell ref="N18:O18"/>
    <mergeCell ref="N19:O19"/>
    <mergeCell ref="N20:O20"/>
    <mergeCell ref="L17:M17"/>
    <mergeCell ref="A29:J29"/>
    <mergeCell ref="D31:F31"/>
    <mergeCell ref="F20:H20"/>
    <mergeCell ref="I17:K17"/>
    <mergeCell ref="I18:K18"/>
    <mergeCell ref="I19:K19"/>
    <mergeCell ref="I20:K20"/>
    <mergeCell ref="F17:H17"/>
    <mergeCell ref="F18:H18"/>
    <mergeCell ref="F19:H19"/>
    <mergeCell ref="G31:I31"/>
    <mergeCell ref="C18:E18"/>
    <mergeCell ref="N25:O25"/>
    <mergeCell ref="L22:M22"/>
    <mergeCell ref="F25:H25"/>
    <mergeCell ref="F21:H21"/>
    <mergeCell ref="F22:H22"/>
    <mergeCell ref="F23:H23"/>
    <mergeCell ref="I21:K21"/>
    <mergeCell ref="I22:K22"/>
    <mergeCell ref="L21:M21"/>
    <mergeCell ref="I24:K24"/>
    <mergeCell ref="I23:K23"/>
    <mergeCell ref="C19:E19"/>
    <mergeCell ref="C20:E20"/>
    <mergeCell ref="C21:E21"/>
    <mergeCell ref="C22:E22"/>
    <mergeCell ref="L23:M23"/>
    <mergeCell ref="L24:M24"/>
    <mergeCell ref="F24:H24"/>
    <mergeCell ref="C23:E23"/>
    <mergeCell ref="A33:C33"/>
    <mergeCell ref="D46:E46"/>
    <mergeCell ref="D45:E45"/>
    <mergeCell ref="B45:C45"/>
    <mergeCell ref="B50:C50"/>
    <mergeCell ref="D50:E50"/>
    <mergeCell ref="F50:G50"/>
    <mergeCell ref="L19:M19"/>
    <mergeCell ref="L20:M20"/>
    <mergeCell ref="L25:M25"/>
    <mergeCell ref="I25:K25"/>
    <mergeCell ref="C25:E25"/>
    <mergeCell ref="A31:C32"/>
    <mergeCell ref="H45:J45"/>
    <mergeCell ref="H50:J50"/>
    <mergeCell ref="M45:O45"/>
    <mergeCell ref="M50:O50"/>
    <mergeCell ref="B49:C49"/>
    <mergeCell ref="D49:E49"/>
    <mergeCell ref="H49:J49"/>
    <mergeCell ref="K49:L49"/>
    <mergeCell ref="N21:O21"/>
    <mergeCell ref="N22:O22"/>
    <mergeCell ref="N23:O23"/>
    <mergeCell ref="H67:I67"/>
    <mergeCell ref="J67:K67"/>
    <mergeCell ref="L67:M67"/>
    <mergeCell ref="N67:O67"/>
    <mergeCell ref="B47:C47"/>
    <mergeCell ref="D47:E47"/>
    <mergeCell ref="F47:G47"/>
    <mergeCell ref="H47:J47"/>
    <mergeCell ref="K47:L47"/>
    <mergeCell ref="M47:O47"/>
    <mergeCell ref="B48:C48"/>
    <mergeCell ref="D48:E48"/>
    <mergeCell ref="F48:G48"/>
    <mergeCell ref="H48:J48"/>
    <mergeCell ref="K48:L48"/>
    <mergeCell ref="M48:O48"/>
    <mergeCell ref="F49:G49"/>
    <mergeCell ref="F57:G57"/>
    <mergeCell ref="H55:I55"/>
    <mergeCell ref="H60:I60"/>
    <mergeCell ref="H64:I64"/>
    <mergeCell ref="F60:G60"/>
    <mergeCell ref="J54:M54"/>
    <mergeCell ref="A52:O52"/>
    <mergeCell ref="M49:O49"/>
    <mergeCell ref="A59:C59"/>
    <mergeCell ref="D59:E59"/>
    <mergeCell ref="F59:G59"/>
    <mergeCell ref="H59:I59"/>
    <mergeCell ref="A34:C34"/>
    <mergeCell ref="A35:C35"/>
    <mergeCell ref="A36:C36"/>
    <mergeCell ref="A37:C37"/>
    <mergeCell ref="A38:C38"/>
    <mergeCell ref="A39:C39"/>
    <mergeCell ref="D54:E55"/>
    <mergeCell ref="A54:C55"/>
    <mergeCell ref="F45:G45"/>
    <mergeCell ref="A57:C57"/>
    <mergeCell ref="A56:C56"/>
    <mergeCell ref="L56:M56"/>
    <mergeCell ref="N56:O56"/>
    <mergeCell ref="A40:C40"/>
    <mergeCell ref="F55:G55"/>
    <mergeCell ref="J55:K55"/>
    <mergeCell ref="L55:M55"/>
    <mergeCell ref="A58:C58"/>
    <mergeCell ref="F56:G56"/>
  </mergeCells>
  <phoneticPr fontId="4" type="noConversion"/>
  <printOptions horizontalCentered="1"/>
  <pageMargins left="0.59055118110236227" right="0.59055118110236227" top="0.78740157480314965" bottom="0.59055118110236227" header="0" footer="0"/>
  <pageSetup paperSize="9" scale="49" fitToHeight="4" orientation="landscape" horizontalDpi="1200" verticalDpi="1200" r:id="rId1"/>
  <headerFooter alignWithMargins="0"/>
  <rowBreaks count="1" manualBreakCount="1">
    <brk id="51" max="14" man="1"/>
  </rowBreaks>
  <ignoredErrors>
    <ignoredError sqref="O10" evalError="1"/>
    <ignoredError sqref="E40:F40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9"/>
  <sheetViews>
    <sheetView view="pageBreakPreview" zoomScale="60" zoomScaleNormal="50" workbookViewId="0">
      <selection activeCell="AA77" sqref="AA77"/>
    </sheetView>
  </sheetViews>
  <sheetFormatPr defaultColWidth="9.140625" defaultRowHeight="18.75"/>
  <cols>
    <col min="1" max="2" width="4.42578125" style="12" customWidth="1"/>
    <col min="3" max="3" width="34.85546875" style="12" customWidth="1"/>
    <col min="4" max="6" width="8.42578125" style="12" customWidth="1"/>
    <col min="7" max="9" width="11.28515625" style="12" customWidth="1"/>
    <col min="10" max="10" width="8.7109375" style="12" customWidth="1"/>
    <col min="11" max="11" width="10.140625" style="12" customWidth="1"/>
    <col min="12" max="12" width="9" style="12" customWidth="1"/>
    <col min="13" max="13" width="12.28515625" style="12" customWidth="1"/>
    <col min="14" max="14" width="12.5703125" style="12" customWidth="1"/>
    <col min="15" max="15" width="14.5703125" style="12" customWidth="1"/>
    <col min="16" max="16" width="14" style="12" customWidth="1"/>
    <col min="17" max="17" width="12.5703125" style="12" customWidth="1"/>
    <col min="18" max="18" width="12.28515625" style="12" customWidth="1"/>
    <col min="19" max="19" width="14.5703125" style="12" customWidth="1"/>
    <col min="20" max="20" width="14" style="12" customWidth="1"/>
    <col min="21" max="21" width="12.5703125" style="12" customWidth="1"/>
    <col min="22" max="22" width="12.28515625" style="12" customWidth="1"/>
    <col min="23" max="23" width="14.85546875" style="12" customWidth="1"/>
    <col min="24" max="24" width="14" style="12" customWidth="1"/>
    <col min="25" max="25" width="12.5703125" style="12" customWidth="1"/>
    <col min="26" max="26" width="12.28515625" style="12" customWidth="1"/>
    <col min="27" max="27" width="14.5703125" style="12" customWidth="1"/>
    <col min="28" max="28" width="14.42578125" style="12" customWidth="1"/>
    <col min="29" max="29" width="12.28515625" style="12" customWidth="1"/>
    <col min="30" max="31" width="14.5703125" style="12" customWidth="1"/>
    <col min="32" max="32" width="14" style="12" customWidth="1"/>
    <col min="33" max="16384" width="9.140625" style="12"/>
  </cols>
  <sheetData>
    <row r="1" spans="1:32" ht="18.75" customHeight="1"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490" t="s">
        <v>350</v>
      </c>
      <c r="AE1" s="490"/>
      <c r="AF1" s="490"/>
    </row>
    <row r="2" spans="1:32" ht="18.75" customHeight="1">
      <c r="C2" s="68" t="s">
        <v>341</v>
      </c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</row>
    <row r="3" spans="1:32">
      <c r="A3" s="196"/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7" t="s">
        <v>464</v>
      </c>
    </row>
    <row r="4" spans="1:32" ht="27" customHeight="1">
      <c r="A4" s="636" t="s">
        <v>47</v>
      </c>
      <c r="B4" s="613" t="s">
        <v>119</v>
      </c>
      <c r="C4" s="615"/>
      <c r="D4" s="571" t="s">
        <v>120</v>
      </c>
      <c r="E4" s="572"/>
      <c r="F4" s="572"/>
      <c r="G4" s="571" t="s">
        <v>185</v>
      </c>
      <c r="H4" s="572"/>
      <c r="I4" s="572"/>
      <c r="J4" s="572"/>
      <c r="K4" s="572"/>
      <c r="L4" s="572"/>
      <c r="M4" s="572"/>
      <c r="N4" s="572"/>
      <c r="O4" s="572"/>
      <c r="P4" s="572"/>
      <c r="Q4" s="573"/>
      <c r="R4" s="548" t="s">
        <v>121</v>
      </c>
      <c r="S4" s="578"/>
      <c r="T4" s="578"/>
      <c r="U4" s="578"/>
      <c r="V4" s="578"/>
      <c r="W4" s="578"/>
      <c r="X4" s="578"/>
      <c r="Y4" s="578"/>
      <c r="Z4" s="549"/>
      <c r="AA4" s="469" t="s">
        <v>318</v>
      </c>
      <c r="AB4" s="468"/>
      <c r="AC4" s="468"/>
      <c r="AD4" s="469" t="s">
        <v>319</v>
      </c>
      <c r="AE4" s="468"/>
      <c r="AF4" s="468"/>
    </row>
    <row r="5" spans="1:32" ht="45.75" customHeight="1">
      <c r="A5" s="638"/>
      <c r="B5" s="619"/>
      <c r="C5" s="621"/>
      <c r="D5" s="574"/>
      <c r="E5" s="575"/>
      <c r="F5" s="575"/>
      <c r="G5" s="574"/>
      <c r="H5" s="575"/>
      <c r="I5" s="575"/>
      <c r="J5" s="575"/>
      <c r="K5" s="575"/>
      <c r="L5" s="575"/>
      <c r="M5" s="575"/>
      <c r="N5" s="575"/>
      <c r="O5" s="575"/>
      <c r="P5" s="575"/>
      <c r="Q5" s="576"/>
      <c r="R5" s="553" t="s">
        <v>483</v>
      </c>
      <c r="S5" s="596"/>
      <c r="T5" s="554"/>
      <c r="U5" s="553" t="s">
        <v>484</v>
      </c>
      <c r="V5" s="596"/>
      <c r="W5" s="554"/>
      <c r="X5" s="553" t="s">
        <v>485</v>
      </c>
      <c r="Y5" s="596"/>
      <c r="Z5" s="554"/>
      <c r="AA5" s="468"/>
      <c r="AB5" s="468"/>
      <c r="AC5" s="468"/>
      <c r="AD5" s="468"/>
      <c r="AE5" s="468"/>
      <c r="AF5" s="468"/>
    </row>
    <row r="6" spans="1:32" ht="28.5" customHeight="1">
      <c r="A6" s="69">
        <v>1</v>
      </c>
      <c r="B6" s="666">
        <v>2</v>
      </c>
      <c r="C6" s="667"/>
      <c r="D6" s="553">
        <v>3</v>
      </c>
      <c r="E6" s="596"/>
      <c r="F6" s="596"/>
      <c r="G6" s="553">
        <v>4</v>
      </c>
      <c r="H6" s="596"/>
      <c r="I6" s="596"/>
      <c r="J6" s="596"/>
      <c r="K6" s="596"/>
      <c r="L6" s="596"/>
      <c r="M6" s="596"/>
      <c r="N6" s="596"/>
      <c r="O6" s="596"/>
      <c r="P6" s="596"/>
      <c r="Q6" s="554"/>
      <c r="R6" s="553">
        <v>5</v>
      </c>
      <c r="S6" s="596"/>
      <c r="T6" s="554"/>
      <c r="U6" s="553">
        <v>6</v>
      </c>
      <c r="V6" s="596"/>
      <c r="W6" s="554"/>
      <c r="X6" s="548">
        <v>7</v>
      </c>
      <c r="Y6" s="578"/>
      <c r="Z6" s="549"/>
      <c r="AA6" s="548">
        <v>8</v>
      </c>
      <c r="AB6" s="578"/>
      <c r="AC6" s="549"/>
      <c r="AD6" s="548">
        <v>9</v>
      </c>
      <c r="AE6" s="578"/>
      <c r="AF6" s="549"/>
    </row>
    <row r="7" spans="1:32" ht="23.25" customHeight="1">
      <c r="A7" s="69"/>
      <c r="B7" s="661"/>
      <c r="C7" s="662"/>
      <c r="D7" s="663"/>
      <c r="E7" s="664"/>
      <c r="F7" s="664"/>
      <c r="G7" s="663"/>
      <c r="H7" s="664"/>
      <c r="I7" s="664"/>
      <c r="J7" s="664"/>
      <c r="K7" s="664"/>
      <c r="L7" s="664"/>
      <c r="M7" s="664"/>
      <c r="N7" s="664"/>
      <c r="O7" s="664"/>
      <c r="P7" s="664"/>
      <c r="Q7" s="665"/>
      <c r="R7" s="651"/>
      <c r="S7" s="652"/>
      <c r="T7" s="653"/>
      <c r="U7" s="651"/>
      <c r="V7" s="652"/>
      <c r="W7" s="653"/>
      <c r="X7" s="651"/>
      <c r="Y7" s="652"/>
      <c r="Z7" s="653"/>
      <c r="AA7" s="651">
        <f>X7-U7</f>
        <v>0</v>
      </c>
      <c r="AB7" s="652"/>
      <c r="AC7" s="653"/>
      <c r="AD7" s="651">
        <f>IF(U7=0,0,X7/U7*100)</f>
        <v>0</v>
      </c>
      <c r="AE7" s="652"/>
      <c r="AF7" s="653"/>
    </row>
    <row r="8" spans="1:32" ht="23.25" customHeight="1">
      <c r="A8" s="69"/>
      <c r="B8" s="661"/>
      <c r="C8" s="662"/>
      <c r="D8" s="663"/>
      <c r="E8" s="664"/>
      <c r="F8" s="664"/>
      <c r="G8" s="663"/>
      <c r="H8" s="664"/>
      <c r="I8" s="664"/>
      <c r="J8" s="664"/>
      <c r="K8" s="664"/>
      <c r="L8" s="664"/>
      <c r="M8" s="664"/>
      <c r="N8" s="664"/>
      <c r="O8" s="664"/>
      <c r="P8" s="664"/>
      <c r="Q8" s="665"/>
      <c r="R8" s="651"/>
      <c r="S8" s="652"/>
      <c r="T8" s="653"/>
      <c r="U8" s="651"/>
      <c r="V8" s="652"/>
      <c r="W8" s="653"/>
      <c r="X8" s="651"/>
      <c r="Y8" s="652"/>
      <c r="Z8" s="653"/>
      <c r="AA8" s="651">
        <f t="shared" ref="AA8:AA9" si="0">X8-U8</f>
        <v>0</v>
      </c>
      <c r="AB8" s="652"/>
      <c r="AC8" s="653"/>
      <c r="AD8" s="651">
        <f t="shared" ref="AD8:AD9" si="1">IF(U8=0,0,X8/U8*100)</f>
        <v>0</v>
      </c>
      <c r="AE8" s="652"/>
      <c r="AF8" s="653"/>
    </row>
    <row r="9" spans="1:32" ht="37.5" customHeight="1">
      <c r="A9" s="642" t="s">
        <v>50</v>
      </c>
      <c r="B9" s="643"/>
      <c r="C9" s="643"/>
      <c r="D9" s="643"/>
      <c r="E9" s="643"/>
      <c r="F9" s="643"/>
      <c r="G9" s="643"/>
      <c r="H9" s="643"/>
      <c r="I9" s="643"/>
      <c r="J9" s="643"/>
      <c r="K9" s="643"/>
      <c r="L9" s="643"/>
      <c r="M9" s="643"/>
      <c r="N9" s="643"/>
      <c r="O9" s="643"/>
      <c r="P9" s="643"/>
      <c r="Q9" s="644"/>
      <c r="R9" s="648">
        <f>SUM(R7:T8)</f>
        <v>0</v>
      </c>
      <c r="S9" s="649"/>
      <c r="T9" s="650"/>
      <c r="U9" s="648">
        <f>SUM(U7:W8)</f>
        <v>0</v>
      </c>
      <c r="V9" s="649"/>
      <c r="W9" s="650"/>
      <c r="X9" s="648">
        <f>SUM(X7:Z8)</f>
        <v>0</v>
      </c>
      <c r="Y9" s="649"/>
      <c r="Z9" s="650"/>
      <c r="AA9" s="648">
        <f t="shared" si="0"/>
        <v>0</v>
      </c>
      <c r="AB9" s="649"/>
      <c r="AC9" s="650"/>
      <c r="AD9" s="648">
        <f t="shared" si="1"/>
        <v>0</v>
      </c>
      <c r="AE9" s="649"/>
      <c r="AF9" s="650"/>
    </row>
    <row r="10" spans="1:32" ht="5.25" customHeight="1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31"/>
      <c r="AF10" s="31"/>
    </row>
    <row r="11" spans="1:32" ht="5.25" customHeight="1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3"/>
      <c r="O11" s="33"/>
      <c r="P11" s="33"/>
      <c r="Q11" s="33"/>
      <c r="R11" s="34"/>
      <c r="S11" s="34"/>
      <c r="T11" s="34"/>
      <c r="U11" s="34"/>
      <c r="V11" s="34"/>
      <c r="W11" s="34"/>
      <c r="X11" s="35"/>
      <c r="Y11" s="35"/>
      <c r="Z11" s="35"/>
      <c r="AA11" s="35"/>
      <c r="AB11" s="35"/>
      <c r="AC11" s="35"/>
      <c r="AD11" s="35"/>
      <c r="AE11" s="36"/>
      <c r="AF11" s="36"/>
    </row>
    <row r="12" spans="1:32" s="37" customFormat="1" ht="18.75" customHeight="1">
      <c r="C12" s="68" t="s">
        <v>342</v>
      </c>
    </row>
    <row r="13" spans="1:32" s="37" customFormat="1" ht="9" customHeight="1">
      <c r="AF13" s="24"/>
    </row>
    <row r="14" spans="1:32" ht="25.5" customHeight="1">
      <c r="A14" s="656" t="s">
        <v>47</v>
      </c>
      <c r="B14" s="613" t="s">
        <v>122</v>
      </c>
      <c r="C14" s="615"/>
      <c r="D14" s="469" t="s">
        <v>119</v>
      </c>
      <c r="E14" s="469"/>
      <c r="F14" s="469"/>
      <c r="G14" s="469"/>
      <c r="H14" s="571" t="s">
        <v>185</v>
      </c>
      <c r="I14" s="572"/>
      <c r="J14" s="572"/>
      <c r="K14" s="572"/>
      <c r="L14" s="572"/>
      <c r="M14" s="572"/>
      <c r="N14" s="572"/>
      <c r="O14" s="573"/>
      <c r="P14" s="571" t="s">
        <v>282</v>
      </c>
      <c r="Q14" s="573"/>
      <c r="R14" s="548" t="s">
        <v>121</v>
      </c>
      <c r="S14" s="578"/>
      <c r="T14" s="578"/>
      <c r="U14" s="578"/>
      <c r="V14" s="578"/>
      <c r="W14" s="578"/>
      <c r="X14" s="578"/>
      <c r="Y14" s="578"/>
      <c r="Z14" s="549"/>
      <c r="AA14" s="469" t="s">
        <v>318</v>
      </c>
      <c r="AB14" s="468"/>
      <c r="AC14" s="468"/>
      <c r="AD14" s="469" t="s">
        <v>319</v>
      </c>
      <c r="AE14" s="468"/>
      <c r="AF14" s="468"/>
    </row>
    <row r="15" spans="1:32" ht="24.95" customHeight="1">
      <c r="A15" s="656"/>
      <c r="B15" s="616"/>
      <c r="C15" s="618"/>
      <c r="D15" s="469"/>
      <c r="E15" s="469"/>
      <c r="F15" s="469"/>
      <c r="G15" s="469"/>
      <c r="H15" s="639"/>
      <c r="I15" s="657"/>
      <c r="J15" s="657"/>
      <c r="K15" s="657"/>
      <c r="L15" s="657"/>
      <c r="M15" s="657"/>
      <c r="N15" s="657"/>
      <c r="O15" s="640"/>
      <c r="P15" s="639"/>
      <c r="Q15" s="640"/>
      <c r="R15" s="571" t="s">
        <v>486</v>
      </c>
      <c r="S15" s="572"/>
      <c r="T15" s="573"/>
      <c r="U15" s="571" t="s">
        <v>484</v>
      </c>
      <c r="V15" s="572"/>
      <c r="W15" s="573"/>
      <c r="X15" s="571" t="s">
        <v>485</v>
      </c>
      <c r="Y15" s="668"/>
      <c r="Z15" s="669"/>
      <c r="AA15" s="468"/>
      <c r="AB15" s="468"/>
      <c r="AC15" s="468"/>
      <c r="AD15" s="468"/>
      <c r="AE15" s="468"/>
      <c r="AF15" s="468"/>
    </row>
    <row r="16" spans="1:32" ht="21" customHeight="1">
      <c r="A16" s="656"/>
      <c r="B16" s="619"/>
      <c r="C16" s="621"/>
      <c r="D16" s="469"/>
      <c r="E16" s="469"/>
      <c r="F16" s="469"/>
      <c r="G16" s="469"/>
      <c r="H16" s="574"/>
      <c r="I16" s="575"/>
      <c r="J16" s="575"/>
      <c r="K16" s="575"/>
      <c r="L16" s="575"/>
      <c r="M16" s="575"/>
      <c r="N16" s="575"/>
      <c r="O16" s="576"/>
      <c r="P16" s="574"/>
      <c r="Q16" s="576"/>
      <c r="R16" s="574"/>
      <c r="S16" s="575"/>
      <c r="T16" s="576"/>
      <c r="U16" s="574"/>
      <c r="V16" s="575"/>
      <c r="W16" s="576"/>
      <c r="X16" s="670"/>
      <c r="Y16" s="671"/>
      <c r="Z16" s="672"/>
      <c r="AA16" s="468"/>
      <c r="AB16" s="468"/>
      <c r="AC16" s="468"/>
      <c r="AD16" s="468"/>
      <c r="AE16" s="468"/>
      <c r="AF16" s="468"/>
    </row>
    <row r="17" spans="1:32" ht="28.5" customHeight="1">
      <c r="A17" s="154">
        <v>1</v>
      </c>
      <c r="B17" s="666">
        <v>2</v>
      </c>
      <c r="C17" s="667"/>
      <c r="D17" s="469">
        <v>3</v>
      </c>
      <c r="E17" s="469"/>
      <c r="F17" s="469"/>
      <c r="G17" s="469"/>
      <c r="H17" s="553">
        <v>4</v>
      </c>
      <c r="I17" s="596"/>
      <c r="J17" s="596"/>
      <c r="K17" s="596"/>
      <c r="L17" s="596"/>
      <c r="M17" s="596"/>
      <c r="N17" s="596"/>
      <c r="O17" s="554"/>
      <c r="P17" s="553">
        <v>5</v>
      </c>
      <c r="Q17" s="554"/>
      <c r="R17" s="553">
        <v>6</v>
      </c>
      <c r="S17" s="596"/>
      <c r="T17" s="554"/>
      <c r="U17" s="553">
        <v>7</v>
      </c>
      <c r="V17" s="596"/>
      <c r="W17" s="554"/>
      <c r="X17" s="553">
        <v>8</v>
      </c>
      <c r="Y17" s="596"/>
      <c r="Z17" s="554"/>
      <c r="AA17" s="553">
        <v>9</v>
      </c>
      <c r="AB17" s="596"/>
      <c r="AC17" s="554"/>
      <c r="AD17" s="553">
        <v>10</v>
      </c>
      <c r="AE17" s="596"/>
      <c r="AF17" s="554"/>
    </row>
    <row r="18" spans="1:32" ht="25.5" customHeight="1">
      <c r="A18" s="153"/>
      <c r="B18" s="654"/>
      <c r="C18" s="655"/>
      <c r="D18" s="630"/>
      <c r="E18" s="630"/>
      <c r="F18" s="630"/>
      <c r="G18" s="630"/>
      <c r="H18" s="658"/>
      <c r="I18" s="659"/>
      <c r="J18" s="659"/>
      <c r="K18" s="659"/>
      <c r="L18" s="659"/>
      <c r="M18" s="659"/>
      <c r="N18" s="659"/>
      <c r="O18" s="660"/>
      <c r="P18" s="682"/>
      <c r="Q18" s="683"/>
      <c r="R18" s="544"/>
      <c r="S18" s="673"/>
      <c r="T18" s="545"/>
      <c r="U18" s="544"/>
      <c r="V18" s="673"/>
      <c r="W18" s="545"/>
      <c r="X18" s="544"/>
      <c r="Y18" s="673"/>
      <c r="Z18" s="545"/>
      <c r="AA18" s="544">
        <f>X18-U18</f>
        <v>0</v>
      </c>
      <c r="AB18" s="673"/>
      <c r="AC18" s="545"/>
      <c r="AD18" s="544">
        <f>IF(U18=0,0,X18/U18*100)</f>
        <v>0</v>
      </c>
      <c r="AE18" s="673"/>
      <c r="AF18" s="545"/>
    </row>
    <row r="19" spans="1:32" ht="25.5" customHeight="1">
      <c r="A19" s="153"/>
      <c r="B19" s="654"/>
      <c r="C19" s="655"/>
      <c r="D19" s="630"/>
      <c r="E19" s="630"/>
      <c r="F19" s="630"/>
      <c r="G19" s="630"/>
      <c r="H19" s="658"/>
      <c r="I19" s="659"/>
      <c r="J19" s="659"/>
      <c r="K19" s="659"/>
      <c r="L19" s="659"/>
      <c r="M19" s="659"/>
      <c r="N19" s="659"/>
      <c r="O19" s="660"/>
      <c r="P19" s="682"/>
      <c r="Q19" s="683"/>
      <c r="R19" s="544"/>
      <c r="S19" s="673"/>
      <c r="T19" s="545"/>
      <c r="U19" s="544"/>
      <c r="V19" s="673"/>
      <c r="W19" s="545"/>
      <c r="X19" s="544"/>
      <c r="Y19" s="673"/>
      <c r="Z19" s="545"/>
      <c r="AA19" s="544">
        <f t="shared" ref="AA19:AA20" si="2">X19-U19</f>
        <v>0</v>
      </c>
      <c r="AB19" s="673"/>
      <c r="AC19" s="545"/>
      <c r="AD19" s="544">
        <f t="shared" ref="AD19:AD20" si="3">IF(U19=0,0,X19/U19*100)</f>
        <v>0</v>
      </c>
      <c r="AE19" s="673"/>
      <c r="AF19" s="545"/>
    </row>
    <row r="20" spans="1:32" ht="28.5" customHeight="1">
      <c r="A20" s="642" t="s">
        <v>50</v>
      </c>
      <c r="B20" s="643"/>
      <c r="C20" s="643"/>
      <c r="D20" s="643"/>
      <c r="E20" s="643"/>
      <c r="F20" s="643"/>
      <c r="G20" s="643"/>
      <c r="H20" s="643"/>
      <c r="I20" s="643"/>
      <c r="J20" s="643"/>
      <c r="K20" s="643"/>
      <c r="L20" s="643"/>
      <c r="M20" s="643"/>
      <c r="N20" s="643"/>
      <c r="O20" s="643"/>
      <c r="P20" s="643"/>
      <c r="Q20" s="644"/>
      <c r="R20" s="589">
        <f>SUM(R18:T19)</f>
        <v>0</v>
      </c>
      <c r="S20" s="622"/>
      <c r="T20" s="590"/>
      <c r="U20" s="589">
        <f t="shared" ref="U20" si="4">SUM(U18:W19)</f>
        <v>0</v>
      </c>
      <c r="V20" s="622"/>
      <c r="W20" s="590"/>
      <c r="X20" s="589">
        <f t="shared" ref="X20" si="5">SUM(X18:Z19)</f>
        <v>0</v>
      </c>
      <c r="Y20" s="622"/>
      <c r="Z20" s="590"/>
      <c r="AA20" s="589">
        <f t="shared" si="2"/>
        <v>0</v>
      </c>
      <c r="AB20" s="622"/>
      <c r="AC20" s="590"/>
      <c r="AD20" s="589">
        <f t="shared" si="3"/>
        <v>0</v>
      </c>
      <c r="AE20" s="622"/>
      <c r="AF20" s="590"/>
    </row>
    <row r="21" spans="1:32" ht="12.75" customHeight="1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6"/>
      <c r="R21" s="155"/>
      <c r="S21" s="155"/>
      <c r="T21" s="155"/>
      <c r="U21" s="155"/>
      <c r="V21" s="155"/>
      <c r="W21" s="56"/>
      <c r="X21" s="56"/>
      <c r="Y21" s="56"/>
      <c r="Z21" s="56"/>
      <c r="AA21" s="56"/>
      <c r="AB21" s="56"/>
      <c r="AC21" s="56"/>
      <c r="AD21" s="56"/>
      <c r="AE21" s="56"/>
      <c r="AF21" s="155"/>
    </row>
    <row r="22" spans="1:32" ht="12.75" customHeight="1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6"/>
      <c r="R22" s="155"/>
      <c r="S22" s="155"/>
      <c r="T22" s="155"/>
      <c r="U22" s="155"/>
      <c r="V22" s="155"/>
      <c r="W22" s="56"/>
      <c r="X22" s="56"/>
      <c r="Y22" s="56"/>
      <c r="Z22" s="56"/>
      <c r="AA22" s="56"/>
      <c r="AB22" s="56"/>
      <c r="AC22" s="56"/>
      <c r="AD22" s="56"/>
      <c r="AE22" s="56"/>
      <c r="AF22" s="155"/>
    </row>
    <row r="23" spans="1:32" s="37" customFormat="1" ht="18.75" customHeight="1">
      <c r="A23" s="67"/>
      <c r="B23" s="67"/>
      <c r="C23" s="67" t="s">
        <v>487</v>
      </c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</row>
    <row r="24" spans="1:32" ht="14.25" customHeight="1">
      <c r="A24" s="70"/>
      <c r="B24" s="70"/>
      <c r="C24" s="70"/>
      <c r="D24" s="70"/>
      <c r="E24" s="70"/>
      <c r="F24" s="70"/>
      <c r="G24" s="70"/>
      <c r="H24" s="70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70"/>
      <c r="X24" s="56"/>
      <c r="Y24" s="56"/>
      <c r="Z24" s="623"/>
      <c r="AA24" s="623"/>
      <c r="AB24" s="623"/>
      <c r="AC24" s="56"/>
      <c r="AD24" s="623" t="s">
        <v>320</v>
      </c>
      <c r="AE24" s="623"/>
      <c r="AF24" s="623"/>
    </row>
    <row r="25" spans="1:32" ht="32.25" customHeight="1">
      <c r="A25" s="636" t="s">
        <v>47</v>
      </c>
      <c r="B25" s="613" t="s">
        <v>143</v>
      </c>
      <c r="C25" s="614"/>
      <c r="D25" s="614"/>
      <c r="E25" s="614"/>
      <c r="F25" s="614"/>
      <c r="G25" s="614"/>
      <c r="H25" s="614"/>
      <c r="I25" s="614"/>
      <c r="J25" s="614"/>
      <c r="K25" s="614"/>
      <c r="L25" s="615"/>
      <c r="M25" s="624" t="s">
        <v>49</v>
      </c>
      <c r="N25" s="625"/>
      <c r="O25" s="625"/>
      <c r="P25" s="626"/>
      <c r="Q25" s="624" t="s">
        <v>72</v>
      </c>
      <c r="R25" s="625"/>
      <c r="S25" s="625"/>
      <c r="T25" s="626"/>
      <c r="U25" s="624" t="s">
        <v>167</v>
      </c>
      <c r="V25" s="625"/>
      <c r="W25" s="625"/>
      <c r="X25" s="626"/>
      <c r="Y25" s="624" t="s">
        <v>488</v>
      </c>
      <c r="Z25" s="625"/>
      <c r="AA25" s="625"/>
      <c r="AB25" s="626"/>
      <c r="AC25" s="624" t="s">
        <v>50</v>
      </c>
      <c r="AD25" s="625"/>
      <c r="AE25" s="625"/>
      <c r="AF25" s="626"/>
    </row>
    <row r="26" spans="1:32" ht="34.5" customHeight="1">
      <c r="A26" s="637"/>
      <c r="B26" s="616"/>
      <c r="C26" s="617"/>
      <c r="D26" s="617"/>
      <c r="E26" s="617"/>
      <c r="F26" s="617"/>
      <c r="G26" s="617"/>
      <c r="H26" s="617"/>
      <c r="I26" s="617"/>
      <c r="J26" s="617"/>
      <c r="K26" s="617"/>
      <c r="L26" s="618"/>
      <c r="M26" s="611" t="s">
        <v>141</v>
      </c>
      <c r="N26" s="611" t="s">
        <v>142</v>
      </c>
      <c r="O26" s="611" t="s">
        <v>152</v>
      </c>
      <c r="P26" s="611" t="s">
        <v>153</v>
      </c>
      <c r="Q26" s="611" t="s">
        <v>141</v>
      </c>
      <c r="R26" s="611" t="s">
        <v>142</v>
      </c>
      <c r="S26" s="611" t="s">
        <v>152</v>
      </c>
      <c r="T26" s="611" t="s">
        <v>153</v>
      </c>
      <c r="U26" s="611" t="s">
        <v>141</v>
      </c>
      <c r="V26" s="611" t="s">
        <v>142</v>
      </c>
      <c r="W26" s="611" t="s">
        <v>152</v>
      </c>
      <c r="X26" s="611" t="s">
        <v>153</v>
      </c>
      <c r="Y26" s="611" t="s">
        <v>141</v>
      </c>
      <c r="Z26" s="611" t="s">
        <v>142</v>
      </c>
      <c r="AA26" s="611" t="s">
        <v>152</v>
      </c>
      <c r="AB26" s="611" t="s">
        <v>153</v>
      </c>
      <c r="AC26" s="611" t="s">
        <v>141</v>
      </c>
      <c r="AD26" s="611" t="s">
        <v>142</v>
      </c>
      <c r="AE26" s="611" t="s">
        <v>152</v>
      </c>
      <c r="AF26" s="611" t="s">
        <v>153</v>
      </c>
    </row>
    <row r="27" spans="1:32" ht="15" customHeight="1">
      <c r="A27" s="638"/>
      <c r="B27" s="619"/>
      <c r="C27" s="620"/>
      <c r="D27" s="620"/>
      <c r="E27" s="620"/>
      <c r="F27" s="620"/>
      <c r="G27" s="620"/>
      <c r="H27" s="620"/>
      <c r="I27" s="620"/>
      <c r="J27" s="620"/>
      <c r="K27" s="620"/>
      <c r="L27" s="621"/>
      <c r="M27" s="612"/>
      <c r="N27" s="612"/>
      <c r="O27" s="612"/>
      <c r="P27" s="612"/>
      <c r="Q27" s="612"/>
      <c r="R27" s="612"/>
      <c r="S27" s="612"/>
      <c r="T27" s="612"/>
      <c r="U27" s="612"/>
      <c r="V27" s="612"/>
      <c r="W27" s="612"/>
      <c r="X27" s="612"/>
      <c r="Y27" s="612"/>
      <c r="Z27" s="612"/>
      <c r="AA27" s="612"/>
      <c r="AB27" s="612"/>
      <c r="AC27" s="612"/>
      <c r="AD27" s="612"/>
      <c r="AE27" s="612"/>
      <c r="AF27" s="612"/>
    </row>
    <row r="28" spans="1:32" ht="33.75" customHeight="1">
      <c r="A28" s="153">
        <v>1</v>
      </c>
      <c r="B28" s="641">
        <v>2</v>
      </c>
      <c r="C28" s="641"/>
      <c r="D28" s="641"/>
      <c r="E28" s="641"/>
      <c r="F28" s="641"/>
      <c r="G28" s="641"/>
      <c r="H28" s="641"/>
      <c r="I28" s="641"/>
      <c r="J28" s="641"/>
      <c r="K28" s="641"/>
      <c r="L28" s="641"/>
      <c r="M28" s="151">
        <v>3</v>
      </c>
      <c r="N28" s="151">
        <v>4</v>
      </c>
      <c r="O28" s="151">
        <v>5</v>
      </c>
      <c r="P28" s="151">
        <v>6</v>
      </c>
      <c r="Q28" s="151">
        <v>7</v>
      </c>
      <c r="R28" s="151">
        <v>8</v>
      </c>
      <c r="S28" s="151">
        <v>9</v>
      </c>
      <c r="T28" s="151">
        <v>10</v>
      </c>
      <c r="U28" s="151">
        <v>11</v>
      </c>
      <c r="V28" s="151">
        <v>12</v>
      </c>
      <c r="W28" s="151">
        <v>13</v>
      </c>
      <c r="X28" s="151">
        <v>14</v>
      </c>
      <c r="Y28" s="203">
        <v>15</v>
      </c>
      <c r="Z28" s="203">
        <v>16</v>
      </c>
      <c r="AA28" s="203">
        <v>17</v>
      </c>
      <c r="AB28" s="203">
        <v>18</v>
      </c>
      <c r="AC28" s="151">
        <v>19</v>
      </c>
      <c r="AD28" s="151">
        <v>20</v>
      </c>
      <c r="AE28" s="151">
        <v>21</v>
      </c>
      <c r="AF28" s="151">
        <v>22</v>
      </c>
    </row>
    <row r="29" spans="1:32" s="190" customFormat="1" ht="28.5" customHeight="1">
      <c r="A29" s="334"/>
      <c r="B29" s="608" t="s">
        <v>569</v>
      </c>
      <c r="C29" s="609"/>
      <c r="D29" s="609"/>
      <c r="E29" s="609"/>
      <c r="F29" s="609"/>
      <c r="G29" s="609"/>
      <c r="H29" s="609"/>
      <c r="I29" s="609"/>
      <c r="J29" s="609"/>
      <c r="K29" s="609"/>
      <c r="L29" s="610"/>
      <c r="M29" s="239"/>
      <c r="N29" s="239"/>
      <c r="O29" s="239">
        <f>N29-M29</f>
        <v>0</v>
      </c>
      <c r="P29" s="121">
        <f>IF(M29=0,0,N29/M29*100)</f>
        <v>0</v>
      </c>
      <c r="Q29" s="239"/>
      <c r="R29" s="239"/>
      <c r="S29" s="239">
        <f>R29-Q29</f>
        <v>0</v>
      </c>
      <c r="T29" s="121">
        <f>IF(Q29=0,0,R29/Q29*100)</f>
        <v>0</v>
      </c>
      <c r="U29" s="239">
        <f>SUM(U30:U34)</f>
        <v>50</v>
      </c>
      <c r="V29" s="239">
        <f>SUM(V30:V34)</f>
        <v>196</v>
      </c>
      <c r="W29" s="239">
        <f>V29-U29</f>
        <v>146</v>
      </c>
      <c r="X29" s="121">
        <f>IF(U29=0,0,V29/U29*100)</f>
        <v>392</v>
      </c>
      <c r="Y29" s="121"/>
      <c r="Z29" s="121"/>
      <c r="AA29" s="239">
        <f>Z29-Y29</f>
        <v>0</v>
      </c>
      <c r="AB29" s="121">
        <f>IF(Y29=0,0,Z29/Y29*100)</f>
        <v>0</v>
      </c>
      <c r="AC29" s="121">
        <f>SUM(M29,Q29,U29,Y29)</f>
        <v>50</v>
      </c>
      <c r="AD29" s="121">
        <f>SUM(N29,R29,V29,Z29)</f>
        <v>196</v>
      </c>
      <c r="AE29" s="239">
        <f>AD29-AC29</f>
        <v>146</v>
      </c>
      <c r="AF29" s="121">
        <f>IF(AC29=0,0,AD29/AC29*100)</f>
        <v>392</v>
      </c>
    </row>
    <row r="30" spans="1:32" s="326" customFormat="1" ht="28.5" customHeight="1">
      <c r="A30" s="328"/>
      <c r="B30" s="602" t="s">
        <v>550</v>
      </c>
      <c r="C30" s="603"/>
      <c r="D30" s="603"/>
      <c r="E30" s="603"/>
      <c r="F30" s="603"/>
      <c r="G30" s="603"/>
      <c r="H30" s="603"/>
      <c r="I30" s="603"/>
      <c r="J30" s="603"/>
      <c r="K30" s="603"/>
      <c r="L30" s="604"/>
      <c r="M30" s="86"/>
      <c r="N30" s="86"/>
      <c r="O30" s="86"/>
      <c r="P30" s="120"/>
      <c r="Q30" s="86"/>
      <c r="R30" s="86"/>
      <c r="S30" s="86"/>
      <c r="T30" s="120"/>
      <c r="U30" s="86">
        <v>30</v>
      </c>
      <c r="V30" s="120"/>
      <c r="W30" s="86">
        <f t="shared" ref="W30:W38" si="6">V30-U30</f>
        <v>-30</v>
      </c>
      <c r="X30" s="120">
        <f t="shared" ref="X30:X46" si="7">IF(U30=0,0,V30/U30*100)</f>
        <v>0</v>
      </c>
      <c r="Y30" s="120"/>
      <c r="Z30" s="120"/>
      <c r="AA30" s="86"/>
      <c r="AB30" s="120"/>
      <c r="AC30" s="121">
        <f t="shared" ref="AC30:AC46" si="8">SUM(M30,Q30,U30,Y30)</f>
        <v>30</v>
      </c>
      <c r="AD30" s="121">
        <f t="shared" ref="AD30:AD46" si="9">SUM(N30,R30,V30,Z30)</f>
        <v>0</v>
      </c>
      <c r="AE30" s="239">
        <f t="shared" ref="AE30:AE46" si="10">AD30-AC30</f>
        <v>-30</v>
      </c>
      <c r="AF30" s="121">
        <f t="shared" ref="AF30:AF46" si="11">IF(AC30=0,0,AD30/AC30*100)</f>
        <v>0</v>
      </c>
    </row>
    <row r="31" spans="1:32" s="326" customFormat="1" ht="28.5" customHeight="1">
      <c r="A31" s="328"/>
      <c r="B31" s="602" t="s">
        <v>549</v>
      </c>
      <c r="C31" s="603"/>
      <c r="D31" s="603"/>
      <c r="E31" s="603"/>
      <c r="F31" s="603"/>
      <c r="G31" s="603"/>
      <c r="H31" s="603"/>
      <c r="I31" s="603"/>
      <c r="J31" s="603"/>
      <c r="K31" s="603"/>
      <c r="L31" s="604"/>
      <c r="M31" s="86"/>
      <c r="N31" s="86"/>
      <c r="O31" s="86"/>
      <c r="P31" s="120"/>
      <c r="Q31" s="86"/>
      <c r="R31" s="86"/>
      <c r="S31" s="86"/>
      <c r="T31" s="120"/>
      <c r="U31" s="86">
        <v>20</v>
      </c>
      <c r="V31" s="120">
        <v>25</v>
      </c>
      <c r="W31" s="86">
        <f t="shared" si="6"/>
        <v>5</v>
      </c>
      <c r="X31" s="120">
        <f t="shared" si="7"/>
        <v>125</v>
      </c>
      <c r="Y31" s="120"/>
      <c r="Z31" s="120"/>
      <c r="AA31" s="86"/>
      <c r="AB31" s="120"/>
      <c r="AC31" s="121">
        <f t="shared" si="8"/>
        <v>20</v>
      </c>
      <c r="AD31" s="121">
        <f t="shared" si="9"/>
        <v>25</v>
      </c>
      <c r="AE31" s="239">
        <f t="shared" si="10"/>
        <v>5</v>
      </c>
      <c r="AF31" s="121">
        <f t="shared" si="11"/>
        <v>125</v>
      </c>
    </row>
    <row r="32" spans="1:32" s="326" customFormat="1" ht="28.5" customHeight="1">
      <c r="A32" s="328"/>
      <c r="B32" s="602" t="s">
        <v>556</v>
      </c>
      <c r="C32" s="603"/>
      <c r="D32" s="603"/>
      <c r="E32" s="603"/>
      <c r="F32" s="603"/>
      <c r="G32" s="603"/>
      <c r="H32" s="603"/>
      <c r="I32" s="603"/>
      <c r="J32" s="603"/>
      <c r="K32" s="603"/>
      <c r="L32" s="604"/>
      <c r="M32" s="86"/>
      <c r="N32" s="86"/>
      <c r="O32" s="86"/>
      <c r="P32" s="120"/>
      <c r="Q32" s="86"/>
      <c r="R32" s="86"/>
      <c r="S32" s="86"/>
      <c r="T32" s="120"/>
      <c r="U32" s="86"/>
      <c r="V32" s="120">
        <v>21</v>
      </c>
      <c r="W32" s="86">
        <f t="shared" si="6"/>
        <v>21</v>
      </c>
      <c r="X32" s="120">
        <f>IF(U32=0,0,V32/U32*100)</f>
        <v>0</v>
      </c>
      <c r="Y32" s="120"/>
      <c r="Z32" s="120"/>
      <c r="AA32" s="86"/>
      <c r="AB32" s="120"/>
      <c r="AC32" s="121">
        <f t="shared" si="8"/>
        <v>0</v>
      </c>
      <c r="AD32" s="121">
        <f t="shared" si="9"/>
        <v>21</v>
      </c>
      <c r="AE32" s="239">
        <f t="shared" si="10"/>
        <v>21</v>
      </c>
      <c r="AF32" s="121">
        <f t="shared" si="11"/>
        <v>0</v>
      </c>
    </row>
    <row r="33" spans="1:32" s="326" customFormat="1" ht="28.5" customHeight="1">
      <c r="A33" s="328"/>
      <c r="B33" s="602" t="s">
        <v>557</v>
      </c>
      <c r="C33" s="603"/>
      <c r="D33" s="603"/>
      <c r="E33" s="603"/>
      <c r="F33" s="603"/>
      <c r="G33" s="603"/>
      <c r="H33" s="603"/>
      <c r="I33" s="603"/>
      <c r="J33" s="603"/>
      <c r="K33" s="603"/>
      <c r="L33" s="604"/>
      <c r="M33" s="86"/>
      <c r="N33" s="86"/>
      <c r="O33" s="86"/>
      <c r="P33" s="120"/>
      <c r="Q33" s="86"/>
      <c r="R33" s="86"/>
      <c r="S33" s="86"/>
      <c r="T33" s="120"/>
      <c r="U33" s="86"/>
      <c r="V33" s="120">
        <v>100</v>
      </c>
      <c r="W33" s="86">
        <f t="shared" si="6"/>
        <v>100</v>
      </c>
      <c r="X33" s="120">
        <f t="shared" si="7"/>
        <v>0</v>
      </c>
      <c r="Y33" s="120"/>
      <c r="Z33" s="120"/>
      <c r="AA33" s="86"/>
      <c r="AB33" s="120"/>
      <c r="AC33" s="121">
        <f t="shared" si="8"/>
        <v>0</v>
      </c>
      <c r="AD33" s="121">
        <f t="shared" si="9"/>
        <v>100</v>
      </c>
      <c r="AE33" s="239">
        <f t="shared" si="10"/>
        <v>100</v>
      </c>
      <c r="AF33" s="121">
        <f t="shared" si="11"/>
        <v>0</v>
      </c>
    </row>
    <row r="34" spans="1:32" s="326" customFormat="1" ht="28.5" customHeight="1">
      <c r="A34" s="328"/>
      <c r="B34" s="605" t="s">
        <v>558</v>
      </c>
      <c r="C34" s="606"/>
      <c r="D34" s="606"/>
      <c r="E34" s="606"/>
      <c r="F34" s="606"/>
      <c r="G34" s="606"/>
      <c r="H34" s="606"/>
      <c r="I34" s="606"/>
      <c r="J34" s="606"/>
      <c r="K34" s="606"/>
      <c r="L34" s="607"/>
      <c r="M34" s="86"/>
      <c r="N34" s="86"/>
      <c r="O34" s="86"/>
      <c r="P34" s="120"/>
      <c r="Q34" s="86"/>
      <c r="R34" s="86"/>
      <c r="S34" s="86"/>
      <c r="T34" s="120"/>
      <c r="U34" s="86"/>
      <c r="V34" s="120">
        <v>50</v>
      </c>
      <c r="W34" s="86">
        <f t="shared" si="6"/>
        <v>50</v>
      </c>
      <c r="X34" s="120">
        <f t="shared" si="7"/>
        <v>0</v>
      </c>
      <c r="Y34" s="120"/>
      <c r="Z34" s="120"/>
      <c r="AA34" s="86"/>
      <c r="AB34" s="120"/>
      <c r="AC34" s="121">
        <f t="shared" si="8"/>
        <v>0</v>
      </c>
      <c r="AD34" s="121">
        <f t="shared" si="9"/>
        <v>50</v>
      </c>
      <c r="AE34" s="239">
        <f t="shared" si="10"/>
        <v>50</v>
      </c>
      <c r="AF34" s="121">
        <f t="shared" si="11"/>
        <v>0</v>
      </c>
    </row>
    <row r="35" spans="1:32" s="190" customFormat="1" ht="28.5" customHeight="1">
      <c r="A35" s="334"/>
      <c r="B35" s="608" t="s">
        <v>28</v>
      </c>
      <c r="C35" s="609"/>
      <c r="D35" s="609"/>
      <c r="E35" s="609"/>
      <c r="F35" s="609"/>
      <c r="G35" s="609"/>
      <c r="H35" s="609"/>
      <c r="I35" s="609"/>
      <c r="J35" s="609"/>
      <c r="K35" s="609"/>
      <c r="L35" s="610"/>
      <c r="M35" s="239"/>
      <c r="N35" s="239"/>
      <c r="O35" s="239"/>
      <c r="P35" s="121"/>
      <c r="Q35" s="239"/>
      <c r="R35" s="239"/>
      <c r="S35" s="239"/>
      <c r="T35" s="121"/>
      <c r="U35" s="239">
        <f>SUM(U36:U43)</f>
        <v>0</v>
      </c>
      <c r="V35" s="239">
        <f>SUM(V36:V43)</f>
        <v>86</v>
      </c>
      <c r="W35" s="239">
        <f t="shared" si="6"/>
        <v>86</v>
      </c>
      <c r="X35" s="121">
        <f t="shared" si="7"/>
        <v>0</v>
      </c>
      <c r="Y35" s="121"/>
      <c r="Z35" s="121"/>
      <c r="AA35" s="239"/>
      <c r="AB35" s="121"/>
      <c r="AC35" s="121">
        <f t="shared" si="8"/>
        <v>0</v>
      </c>
      <c r="AD35" s="121">
        <f t="shared" si="9"/>
        <v>86</v>
      </c>
      <c r="AE35" s="239">
        <f t="shared" si="10"/>
        <v>86</v>
      </c>
      <c r="AF35" s="121">
        <f t="shared" si="11"/>
        <v>0</v>
      </c>
    </row>
    <row r="36" spans="1:32" s="326" customFormat="1" ht="28.5" customHeight="1">
      <c r="A36" s="328"/>
      <c r="B36" s="602" t="s">
        <v>559</v>
      </c>
      <c r="C36" s="603"/>
      <c r="D36" s="603"/>
      <c r="E36" s="603"/>
      <c r="F36" s="603"/>
      <c r="G36" s="603"/>
      <c r="H36" s="603"/>
      <c r="I36" s="603"/>
      <c r="J36" s="603"/>
      <c r="K36" s="603"/>
      <c r="L36" s="604"/>
      <c r="M36" s="86"/>
      <c r="N36" s="86"/>
      <c r="O36" s="86"/>
      <c r="P36" s="120"/>
      <c r="Q36" s="86"/>
      <c r="R36" s="86"/>
      <c r="S36" s="86"/>
      <c r="T36" s="120"/>
      <c r="U36" s="86"/>
      <c r="V36" s="335">
        <v>5</v>
      </c>
      <c r="W36" s="86">
        <f t="shared" si="6"/>
        <v>5</v>
      </c>
      <c r="X36" s="121">
        <f t="shared" si="7"/>
        <v>0</v>
      </c>
      <c r="Y36" s="120"/>
      <c r="Z36" s="120"/>
      <c r="AA36" s="86"/>
      <c r="AB36" s="120"/>
      <c r="AC36" s="121">
        <f t="shared" si="8"/>
        <v>0</v>
      </c>
      <c r="AD36" s="121">
        <f t="shared" si="9"/>
        <v>5</v>
      </c>
      <c r="AE36" s="239">
        <f t="shared" si="10"/>
        <v>5</v>
      </c>
      <c r="AF36" s="121">
        <f t="shared" si="11"/>
        <v>0</v>
      </c>
    </row>
    <row r="37" spans="1:32" s="326" customFormat="1" ht="28.5" customHeight="1">
      <c r="A37" s="328"/>
      <c r="B37" s="602" t="s">
        <v>560</v>
      </c>
      <c r="C37" s="603"/>
      <c r="D37" s="603"/>
      <c r="E37" s="603"/>
      <c r="F37" s="603"/>
      <c r="G37" s="603"/>
      <c r="H37" s="603"/>
      <c r="I37" s="603"/>
      <c r="J37" s="603"/>
      <c r="K37" s="603"/>
      <c r="L37" s="604"/>
      <c r="M37" s="86"/>
      <c r="N37" s="86"/>
      <c r="O37" s="86"/>
      <c r="P37" s="120"/>
      <c r="Q37" s="86"/>
      <c r="R37" s="86"/>
      <c r="S37" s="86"/>
      <c r="T37" s="120"/>
      <c r="U37" s="86"/>
      <c r="V37" s="335">
        <v>7</v>
      </c>
      <c r="W37" s="86">
        <f t="shared" si="6"/>
        <v>7</v>
      </c>
      <c r="X37" s="121">
        <f t="shared" si="7"/>
        <v>0</v>
      </c>
      <c r="Y37" s="120"/>
      <c r="Z37" s="120"/>
      <c r="AA37" s="86"/>
      <c r="AB37" s="120"/>
      <c r="AC37" s="121">
        <f t="shared" si="8"/>
        <v>0</v>
      </c>
      <c r="AD37" s="121">
        <f t="shared" si="9"/>
        <v>7</v>
      </c>
      <c r="AE37" s="239">
        <f t="shared" si="10"/>
        <v>7</v>
      </c>
      <c r="AF37" s="121">
        <f t="shared" si="11"/>
        <v>0</v>
      </c>
    </row>
    <row r="38" spans="1:32" s="326" customFormat="1" ht="28.5" customHeight="1">
      <c r="A38" s="328"/>
      <c r="B38" s="602" t="s">
        <v>561</v>
      </c>
      <c r="C38" s="603"/>
      <c r="D38" s="603"/>
      <c r="E38" s="603"/>
      <c r="F38" s="603"/>
      <c r="G38" s="603"/>
      <c r="H38" s="603"/>
      <c r="I38" s="603"/>
      <c r="J38" s="603"/>
      <c r="K38" s="603"/>
      <c r="L38" s="604"/>
      <c r="M38" s="86"/>
      <c r="N38" s="86"/>
      <c r="O38" s="86"/>
      <c r="P38" s="120"/>
      <c r="Q38" s="86"/>
      <c r="R38" s="86"/>
      <c r="S38" s="86"/>
      <c r="T38" s="120"/>
      <c r="U38" s="86"/>
      <c r="V38" s="335">
        <v>25</v>
      </c>
      <c r="W38" s="239">
        <f t="shared" si="6"/>
        <v>25</v>
      </c>
      <c r="X38" s="121">
        <f t="shared" si="7"/>
        <v>0</v>
      </c>
      <c r="Y38" s="120"/>
      <c r="Z38" s="120"/>
      <c r="AA38" s="86"/>
      <c r="AB38" s="120"/>
      <c r="AC38" s="121">
        <f t="shared" si="8"/>
        <v>0</v>
      </c>
      <c r="AD38" s="121">
        <f t="shared" si="9"/>
        <v>25</v>
      </c>
      <c r="AE38" s="239">
        <f t="shared" si="10"/>
        <v>25</v>
      </c>
      <c r="AF38" s="121">
        <f t="shared" si="11"/>
        <v>0</v>
      </c>
    </row>
    <row r="39" spans="1:32" s="247" customFormat="1" ht="28.5" customHeight="1">
      <c r="A39" s="249"/>
      <c r="B39" s="602" t="s">
        <v>562</v>
      </c>
      <c r="C39" s="603"/>
      <c r="D39" s="603"/>
      <c r="E39" s="603"/>
      <c r="F39" s="603"/>
      <c r="G39" s="603"/>
      <c r="H39" s="603"/>
      <c r="I39" s="603"/>
      <c r="J39" s="603"/>
      <c r="K39" s="603"/>
      <c r="L39" s="604"/>
      <c r="M39" s="86"/>
      <c r="N39" s="86"/>
      <c r="O39" s="86">
        <f t="shared" ref="O39:O47" si="12">N39-M39</f>
        <v>0</v>
      </c>
      <c r="P39" s="120">
        <f t="shared" ref="P39:P47" si="13">IF(M39=0,0,N39/M39*100)</f>
        <v>0</v>
      </c>
      <c r="Q39" s="86"/>
      <c r="R39" s="86"/>
      <c r="S39" s="86">
        <f t="shared" ref="S39:S47" si="14">R39-Q39</f>
        <v>0</v>
      </c>
      <c r="T39" s="120">
        <f t="shared" ref="T39:T47" si="15">IF(Q39=0,0,R39/Q39*100)</f>
        <v>0</v>
      </c>
      <c r="U39" s="86"/>
      <c r="V39" s="335">
        <v>10</v>
      </c>
      <c r="W39" s="86">
        <f t="shared" ref="W39:W46" si="16">V39-U39</f>
        <v>10</v>
      </c>
      <c r="X39" s="121">
        <f t="shared" si="7"/>
        <v>0</v>
      </c>
      <c r="Y39" s="120"/>
      <c r="Z39" s="120"/>
      <c r="AA39" s="86">
        <f t="shared" ref="AA39:AA47" si="17">Z39-Y39</f>
        <v>0</v>
      </c>
      <c r="AB39" s="120">
        <f t="shared" ref="AB39:AB47" si="18">IF(Y39=0,0,Z39/Y39*100)</f>
        <v>0</v>
      </c>
      <c r="AC39" s="121">
        <f t="shared" si="8"/>
        <v>0</v>
      </c>
      <c r="AD39" s="121">
        <f t="shared" si="9"/>
        <v>10</v>
      </c>
      <c r="AE39" s="239">
        <f t="shared" si="10"/>
        <v>10</v>
      </c>
      <c r="AF39" s="121">
        <f t="shared" si="11"/>
        <v>0</v>
      </c>
    </row>
    <row r="40" spans="1:32" s="326" customFormat="1" ht="28.5" customHeight="1">
      <c r="A40" s="328"/>
      <c r="B40" s="602" t="s">
        <v>563</v>
      </c>
      <c r="C40" s="603"/>
      <c r="D40" s="603"/>
      <c r="E40" s="603"/>
      <c r="F40" s="603"/>
      <c r="G40" s="603"/>
      <c r="H40" s="603"/>
      <c r="I40" s="603"/>
      <c r="J40" s="603"/>
      <c r="K40" s="603"/>
      <c r="L40" s="604"/>
      <c r="M40" s="86"/>
      <c r="N40" s="86"/>
      <c r="O40" s="86"/>
      <c r="P40" s="120"/>
      <c r="Q40" s="86"/>
      <c r="R40" s="86"/>
      <c r="S40" s="86"/>
      <c r="T40" s="120"/>
      <c r="U40" s="86"/>
      <c r="V40" s="335">
        <v>5</v>
      </c>
      <c r="W40" s="86">
        <f t="shared" si="16"/>
        <v>5</v>
      </c>
      <c r="X40" s="121">
        <f t="shared" si="7"/>
        <v>0</v>
      </c>
      <c r="Y40" s="120"/>
      <c r="Z40" s="120"/>
      <c r="AA40" s="86"/>
      <c r="AB40" s="120"/>
      <c r="AC40" s="121">
        <f t="shared" si="8"/>
        <v>0</v>
      </c>
      <c r="AD40" s="121">
        <f t="shared" si="9"/>
        <v>5</v>
      </c>
      <c r="AE40" s="239">
        <f t="shared" si="10"/>
        <v>5</v>
      </c>
      <c r="AF40" s="121">
        <f t="shared" si="11"/>
        <v>0</v>
      </c>
    </row>
    <row r="41" spans="1:32" s="326" customFormat="1" ht="28.5" customHeight="1">
      <c r="A41" s="328"/>
      <c r="B41" s="602" t="s">
        <v>564</v>
      </c>
      <c r="C41" s="603"/>
      <c r="D41" s="603"/>
      <c r="E41" s="603"/>
      <c r="F41" s="603"/>
      <c r="G41" s="603"/>
      <c r="H41" s="603"/>
      <c r="I41" s="603"/>
      <c r="J41" s="603"/>
      <c r="K41" s="603"/>
      <c r="L41" s="604"/>
      <c r="M41" s="86"/>
      <c r="N41" s="86"/>
      <c r="O41" s="86"/>
      <c r="P41" s="120"/>
      <c r="Q41" s="86"/>
      <c r="R41" s="86"/>
      <c r="S41" s="86"/>
      <c r="T41" s="120"/>
      <c r="U41" s="86"/>
      <c r="V41" s="335">
        <v>4</v>
      </c>
      <c r="W41" s="86">
        <f t="shared" si="16"/>
        <v>4</v>
      </c>
      <c r="X41" s="121">
        <f t="shared" si="7"/>
        <v>0</v>
      </c>
      <c r="Y41" s="120"/>
      <c r="Z41" s="120"/>
      <c r="AA41" s="86"/>
      <c r="AB41" s="120"/>
      <c r="AC41" s="121">
        <f t="shared" si="8"/>
        <v>0</v>
      </c>
      <c r="AD41" s="121">
        <f t="shared" si="9"/>
        <v>4</v>
      </c>
      <c r="AE41" s="239">
        <f t="shared" si="10"/>
        <v>4</v>
      </c>
      <c r="AF41" s="121">
        <f t="shared" si="11"/>
        <v>0</v>
      </c>
    </row>
    <row r="42" spans="1:32" s="247" customFormat="1" ht="28.5" customHeight="1">
      <c r="A42" s="249"/>
      <c r="B42" s="605" t="s">
        <v>565</v>
      </c>
      <c r="C42" s="606"/>
      <c r="D42" s="606"/>
      <c r="E42" s="606"/>
      <c r="F42" s="606"/>
      <c r="G42" s="606"/>
      <c r="H42" s="606"/>
      <c r="I42" s="606"/>
      <c r="J42" s="606"/>
      <c r="K42" s="606"/>
      <c r="L42" s="607"/>
      <c r="M42" s="86"/>
      <c r="N42" s="86"/>
      <c r="O42" s="86">
        <f t="shared" si="12"/>
        <v>0</v>
      </c>
      <c r="P42" s="120">
        <f t="shared" si="13"/>
        <v>0</v>
      </c>
      <c r="Q42" s="86"/>
      <c r="R42" s="86"/>
      <c r="S42" s="86">
        <f t="shared" si="14"/>
        <v>0</v>
      </c>
      <c r="T42" s="120">
        <f t="shared" si="15"/>
        <v>0</v>
      </c>
      <c r="U42" s="86"/>
      <c r="V42" s="335">
        <v>20</v>
      </c>
      <c r="W42" s="86">
        <f t="shared" si="16"/>
        <v>20</v>
      </c>
      <c r="X42" s="121">
        <f t="shared" si="7"/>
        <v>0</v>
      </c>
      <c r="Y42" s="120"/>
      <c r="Z42" s="120"/>
      <c r="AA42" s="86">
        <f t="shared" si="17"/>
        <v>0</v>
      </c>
      <c r="AB42" s="120">
        <f t="shared" si="18"/>
        <v>0</v>
      </c>
      <c r="AC42" s="121">
        <f t="shared" si="8"/>
        <v>0</v>
      </c>
      <c r="AD42" s="121">
        <f t="shared" si="9"/>
        <v>20</v>
      </c>
      <c r="AE42" s="239">
        <f t="shared" si="10"/>
        <v>20</v>
      </c>
      <c r="AF42" s="121">
        <f t="shared" si="11"/>
        <v>0</v>
      </c>
    </row>
    <row r="43" spans="1:32" ht="28.5" customHeight="1">
      <c r="A43" s="249"/>
      <c r="B43" s="605" t="s">
        <v>566</v>
      </c>
      <c r="C43" s="606"/>
      <c r="D43" s="606"/>
      <c r="E43" s="606"/>
      <c r="F43" s="606"/>
      <c r="G43" s="606"/>
      <c r="H43" s="606"/>
      <c r="I43" s="606"/>
      <c r="J43" s="606"/>
      <c r="K43" s="606"/>
      <c r="L43" s="607"/>
      <c r="M43" s="86"/>
      <c r="N43" s="86"/>
      <c r="O43" s="86">
        <f t="shared" si="12"/>
        <v>0</v>
      </c>
      <c r="P43" s="120">
        <f t="shared" si="13"/>
        <v>0</v>
      </c>
      <c r="Q43" s="86"/>
      <c r="R43" s="276"/>
      <c r="S43" s="86">
        <f t="shared" si="14"/>
        <v>0</v>
      </c>
      <c r="T43" s="120">
        <f t="shared" si="15"/>
        <v>0</v>
      </c>
      <c r="U43" s="86"/>
      <c r="V43" s="335">
        <v>10</v>
      </c>
      <c r="W43" s="86">
        <f t="shared" si="16"/>
        <v>10</v>
      </c>
      <c r="X43" s="121">
        <f t="shared" si="7"/>
        <v>0</v>
      </c>
      <c r="Y43" s="86"/>
      <c r="Z43" s="86"/>
      <c r="AA43" s="86">
        <f t="shared" si="17"/>
        <v>0</v>
      </c>
      <c r="AB43" s="120">
        <f t="shared" si="18"/>
        <v>0</v>
      </c>
      <c r="AC43" s="121">
        <f t="shared" si="8"/>
        <v>0</v>
      </c>
      <c r="AD43" s="121">
        <f t="shared" si="9"/>
        <v>10</v>
      </c>
      <c r="AE43" s="239">
        <f t="shared" si="10"/>
        <v>10</v>
      </c>
      <c r="AF43" s="121">
        <f t="shared" si="11"/>
        <v>0</v>
      </c>
    </row>
    <row r="44" spans="1:32" s="190" customFormat="1" ht="28.5" customHeight="1">
      <c r="A44" s="334"/>
      <c r="B44" s="608" t="s">
        <v>3</v>
      </c>
      <c r="C44" s="609"/>
      <c r="D44" s="609"/>
      <c r="E44" s="609"/>
      <c r="F44" s="609"/>
      <c r="G44" s="609"/>
      <c r="H44" s="609"/>
      <c r="I44" s="609"/>
      <c r="J44" s="609"/>
      <c r="K44" s="609"/>
      <c r="L44" s="610"/>
      <c r="M44" s="239"/>
      <c r="N44" s="239"/>
      <c r="O44" s="239"/>
      <c r="P44" s="121"/>
      <c r="Q44" s="239"/>
      <c r="R44" s="239"/>
      <c r="S44" s="239"/>
      <c r="T44" s="121"/>
      <c r="U44" s="239">
        <f>SUM(U45:U46)</f>
        <v>0</v>
      </c>
      <c r="V44" s="239">
        <f>SUM(V45:V46)</f>
        <v>44</v>
      </c>
      <c r="W44" s="239">
        <f t="shared" si="16"/>
        <v>44</v>
      </c>
      <c r="X44" s="121">
        <f t="shared" si="7"/>
        <v>0</v>
      </c>
      <c r="Y44" s="121"/>
      <c r="Z44" s="121"/>
      <c r="AA44" s="239"/>
      <c r="AB44" s="121"/>
      <c r="AC44" s="121">
        <f t="shared" si="8"/>
        <v>0</v>
      </c>
      <c r="AD44" s="121">
        <f t="shared" si="9"/>
        <v>44</v>
      </c>
      <c r="AE44" s="239">
        <f t="shared" si="10"/>
        <v>44</v>
      </c>
      <c r="AF44" s="121">
        <f t="shared" si="11"/>
        <v>0</v>
      </c>
    </row>
    <row r="45" spans="1:32" s="326" customFormat="1" ht="28.5" customHeight="1">
      <c r="A45" s="328"/>
      <c r="B45" s="605" t="s">
        <v>567</v>
      </c>
      <c r="C45" s="606"/>
      <c r="D45" s="606"/>
      <c r="E45" s="606"/>
      <c r="F45" s="606"/>
      <c r="G45" s="606"/>
      <c r="H45" s="606"/>
      <c r="I45" s="606"/>
      <c r="J45" s="606"/>
      <c r="K45" s="606"/>
      <c r="L45" s="607"/>
      <c r="M45" s="86"/>
      <c r="N45" s="86"/>
      <c r="O45" s="86"/>
      <c r="P45" s="120"/>
      <c r="Q45" s="86"/>
      <c r="R45" s="86"/>
      <c r="S45" s="86"/>
      <c r="T45" s="120"/>
      <c r="U45" s="86"/>
      <c r="V45" s="120">
        <v>30</v>
      </c>
      <c r="W45" s="86">
        <f t="shared" si="16"/>
        <v>30</v>
      </c>
      <c r="X45" s="121">
        <f t="shared" si="7"/>
        <v>0</v>
      </c>
      <c r="Y45" s="120"/>
      <c r="Z45" s="120"/>
      <c r="AA45" s="86"/>
      <c r="AB45" s="120"/>
      <c r="AC45" s="121">
        <f t="shared" si="8"/>
        <v>0</v>
      </c>
      <c r="AD45" s="121">
        <f t="shared" si="9"/>
        <v>30</v>
      </c>
      <c r="AE45" s="239">
        <f t="shared" si="10"/>
        <v>30</v>
      </c>
      <c r="AF45" s="121">
        <f t="shared" si="11"/>
        <v>0</v>
      </c>
    </row>
    <row r="46" spans="1:32" s="326" customFormat="1" ht="28.5" customHeight="1">
      <c r="A46" s="328"/>
      <c r="B46" s="605" t="s">
        <v>568</v>
      </c>
      <c r="C46" s="606"/>
      <c r="D46" s="606"/>
      <c r="E46" s="606"/>
      <c r="F46" s="606"/>
      <c r="G46" s="606"/>
      <c r="H46" s="606"/>
      <c r="I46" s="606"/>
      <c r="J46" s="606"/>
      <c r="K46" s="606"/>
      <c r="L46" s="607"/>
      <c r="M46" s="86"/>
      <c r="N46" s="86"/>
      <c r="O46" s="86"/>
      <c r="P46" s="120"/>
      <c r="Q46" s="86"/>
      <c r="R46" s="86"/>
      <c r="S46" s="86"/>
      <c r="T46" s="120"/>
      <c r="U46" s="86"/>
      <c r="V46" s="120">
        <v>14</v>
      </c>
      <c r="W46" s="86">
        <f t="shared" si="16"/>
        <v>14</v>
      </c>
      <c r="X46" s="121">
        <f t="shared" si="7"/>
        <v>0</v>
      </c>
      <c r="Y46" s="120"/>
      <c r="Z46" s="120"/>
      <c r="AA46" s="86"/>
      <c r="AB46" s="120"/>
      <c r="AC46" s="121">
        <f t="shared" si="8"/>
        <v>0</v>
      </c>
      <c r="AD46" s="121">
        <f t="shared" si="9"/>
        <v>14</v>
      </c>
      <c r="AE46" s="239">
        <f t="shared" si="10"/>
        <v>14</v>
      </c>
      <c r="AF46" s="121">
        <f t="shared" si="11"/>
        <v>0</v>
      </c>
    </row>
    <row r="47" spans="1:32" ht="33.75" customHeight="1">
      <c r="A47" s="684" t="s">
        <v>50</v>
      </c>
      <c r="B47" s="685"/>
      <c r="C47" s="685"/>
      <c r="D47" s="685"/>
      <c r="E47" s="685"/>
      <c r="F47" s="685"/>
      <c r="G47" s="685"/>
      <c r="H47" s="685"/>
      <c r="I47" s="685"/>
      <c r="J47" s="685"/>
      <c r="K47" s="685"/>
      <c r="L47" s="686"/>
      <c r="M47" s="239">
        <f>SUM(M29:M43)</f>
        <v>0</v>
      </c>
      <c r="N47" s="239">
        <f>SUM(N29:N43)</f>
        <v>0</v>
      </c>
      <c r="O47" s="239">
        <f t="shared" si="12"/>
        <v>0</v>
      </c>
      <c r="P47" s="239">
        <f t="shared" si="13"/>
        <v>0</v>
      </c>
      <c r="Q47" s="239">
        <f>SUM(Q29:Q43)</f>
        <v>0</v>
      </c>
      <c r="R47" s="239">
        <f>SUM(R29:R43)</f>
        <v>0</v>
      </c>
      <c r="S47" s="239">
        <f t="shared" si="14"/>
        <v>0</v>
      </c>
      <c r="T47" s="239">
        <f t="shared" si="15"/>
        <v>0</v>
      </c>
      <c r="U47" s="239">
        <f>SUM(U29,U35,U44)</f>
        <v>50</v>
      </c>
      <c r="V47" s="239">
        <f>SUM(V29,V35,V44)</f>
        <v>326</v>
      </c>
      <c r="W47" s="239">
        <f>V47-U47</f>
        <v>276</v>
      </c>
      <c r="X47" s="239">
        <f>IF(U47=0,0,V47/U47*100)</f>
        <v>652</v>
      </c>
      <c r="Y47" s="239">
        <f>SUM(Y29:Y43)</f>
        <v>0</v>
      </c>
      <c r="Z47" s="239">
        <f>SUM(Z29:Z43)</f>
        <v>0</v>
      </c>
      <c r="AA47" s="239">
        <f t="shared" si="17"/>
        <v>0</v>
      </c>
      <c r="AB47" s="239">
        <f t="shared" si="18"/>
        <v>0</v>
      </c>
      <c r="AC47" s="239">
        <f>SUM(AC29,AC35,AC44)</f>
        <v>50</v>
      </c>
      <c r="AD47" s="239">
        <f>SUM(AD29,AD35,AD44)</f>
        <v>326</v>
      </c>
      <c r="AE47" s="239">
        <f t="shared" ref="AE47" si="19">AD47-AC47</f>
        <v>276</v>
      </c>
      <c r="AF47" s="239">
        <f t="shared" ref="AF47" si="20">IF(AC47=0,0,AD47/AC47*100)</f>
        <v>652</v>
      </c>
    </row>
    <row r="48" spans="1:32" ht="34.5" customHeight="1">
      <c r="A48" s="645" t="s">
        <v>51</v>
      </c>
      <c r="B48" s="646"/>
      <c r="C48" s="646"/>
      <c r="D48" s="646"/>
      <c r="E48" s="646"/>
      <c r="F48" s="646"/>
      <c r="G48" s="646"/>
      <c r="H48" s="646"/>
      <c r="I48" s="646"/>
      <c r="J48" s="646"/>
      <c r="K48" s="646"/>
      <c r="L48" s="647"/>
      <c r="M48" s="86">
        <f>IF($AC$47=0,0,M47/$AC$47*100)</f>
        <v>0</v>
      </c>
      <c r="N48" s="86">
        <f>IF($AD$47=0,0,N47/$AD$47*100)</f>
        <v>0</v>
      </c>
      <c r="O48" s="86"/>
      <c r="P48" s="86"/>
      <c r="Q48" s="86">
        <f>IF($AC$47=0,0,Q47/$AC$47*100)</f>
        <v>0</v>
      </c>
      <c r="R48" s="86">
        <f>IF($AD$47=0,0,R47/$AD$47*100)</f>
        <v>0</v>
      </c>
      <c r="S48" s="86"/>
      <c r="T48" s="86"/>
      <c r="U48" s="86">
        <f>IF($AC$47=0,0,U47/$AC$47*100)</f>
        <v>100</v>
      </c>
      <c r="V48" s="86">
        <f>IF($AD$47=0,0,V47/$AD$47*100)</f>
        <v>100</v>
      </c>
      <c r="W48" s="86"/>
      <c r="X48" s="86"/>
      <c r="Y48" s="86">
        <f>IF($AC$47=0,0,Y47/$AC$47*100)</f>
        <v>0</v>
      </c>
      <c r="Z48" s="86">
        <f>IF($AD$47=0,0,Z47/$AD$47*100)</f>
        <v>0</v>
      </c>
      <c r="AA48" s="86"/>
      <c r="AB48" s="86"/>
      <c r="AC48" s="86">
        <f>SUM(M48,Q48,U48,Y48)</f>
        <v>100</v>
      </c>
      <c r="AD48" s="86">
        <f>SUM(N48,R48,V48,Z48)</f>
        <v>100</v>
      </c>
      <c r="AE48" s="86"/>
      <c r="AF48" s="86"/>
    </row>
    <row r="49" spans="1:32" ht="9" customHeight="1">
      <c r="A49" s="71"/>
      <c r="B49" s="71"/>
      <c r="C49" s="71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56"/>
      <c r="X49" s="56"/>
      <c r="Y49" s="56"/>
      <c r="Z49" s="56"/>
      <c r="AA49" s="56"/>
      <c r="AB49" s="56"/>
      <c r="AC49" s="56"/>
      <c r="AD49" s="56"/>
      <c r="AE49" s="56"/>
      <c r="AF49" s="56"/>
    </row>
    <row r="50" spans="1:32" ht="9" customHeight="1">
      <c r="A50" s="71"/>
      <c r="B50" s="71"/>
      <c r="C50" s="71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56"/>
      <c r="X50" s="56"/>
      <c r="Y50" s="56"/>
      <c r="Z50" s="56"/>
      <c r="AA50" s="56"/>
      <c r="AB50" s="56"/>
      <c r="AC50" s="56"/>
      <c r="AD50" s="56"/>
      <c r="AE50" s="56"/>
      <c r="AF50" s="56"/>
    </row>
    <row r="51" spans="1:32" s="37" customFormat="1" ht="22.5" customHeight="1">
      <c r="A51" s="67"/>
      <c r="B51" s="67"/>
      <c r="C51" s="67" t="s">
        <v>343</v>
      </c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</row>
    <row r="52" spans="1:32" s="38" customFormat="1" ht="11.25" customHeight="1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73"/>
      <c r="L52" s="56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635" t="s">
        <v>320</v>
      </c>
      <c r="AE52" s="635"/>
      <c r="AF52" s="635"/>
    </row>
    <row r="53" spans="1:32" s="39" customFormat="1" ht="24.75" customHeight="1">
      <c r="A53" s="468" t="s">
        <v>47</v>
      </c>
      <c r="B53" s="571" t="s">
        <v>176</v>
      </c>
      <c r="C53" s="573"/>
      <c r="D53" s="469" t="s">
        <v>178</v>
      </c>
      <c r="E53" s="469"/>
      <c r="F53" s="469" t="s">
        <v>126</v>
      </c>
      <c r="G53" s="469"/>
      <c r="H53" s="469" t="s">
        <v>280</v>
      </c>
      <c r="I53" s="469"/>
      <c r="J53" s="469" t="s">
        <v>281</v>
      </c>
      <c r="K53" s="469"/>
      <c r="L53" s="469" t="s">
        <v>456</v>
      </c>
      <c r="M53" s="469"/>
      <c r="N53" s="469"/>
      <c r="O53" s="469"/>
      <c r="P53" s="469"/>
      <c r="Q53" s="469"/>
      <c r="R53" s="469"/>
      <c r="S53" s="469"/>
      <c r="T53" s="469"/>
      <c r="U53" s="469"/>
      <c r="V53" s="469" t="s">
        <v>177</v>
      </c>
      <c r="W53" s="469"/>
      <c r="X53" s="469"/>
      <c r="Y53" s="469"/>
      <c r="Z53" s="469"/>
      <c r="AA53" s="469" t="s">
        <v>283</v>
      </c>
      <c r="AB53" s="469"/>
      <c r="AC53" s="469"/>
      <c r="AD53" s="469"/>
      <c r="AE53" s="469"/>
      <c r="AF53" s="469"/>
    </row>
    <row r="54" spans="1:32" s="39" customFormat="1" ht="25.5" customHeight="1">
      <c r="A54" s="468"/>
      <c r="B54" s="639"/>
      <c r="C54" s="640"/>
      <c r="D54" s="469"/>
      <c r="E54" s="469"/>
      <c r="F54" s="469"/>
      <c r="G54" s="469"/>
      <c r="H54" s="469"/>
      <c r="I54" s="469"/>
      <c r="J54" s="469"/>
      <c r="K54" s="469"/>
      <c r="L54" s="469" t="s">
        <v>162</v>
      </c>
      <c r="M54" s="469"/>
      <c r="N54" s="469" t="s">
        <v>165</v>
      </c>
      <c r="O54" s="469"/>
      <c r="P54" s="469" t="s">
        <v>166</v>
      </c>
      <c r="Q54" s="469"/>
      <c r="R54" s="469"/>
      <c r="S54" s="469"/>
      <c r="T54" s="469"/>
      <c r="U54" s="469"/>
      <c r="V54" s="469"/>
      <c r="W54" s="469"/>
      <c r="X54" s="469"/>
      <c r="Y54" s="469"/>
      <c r="Z54" s="469"/>
      <c r="AA54" s="469"/>
      <c r="AB54" s="469"/>
      <c r="AC54" s="469"/>
      <c r="AD54" s="469"/>
      <c r="AE54" s="469"/>
      <c r="AF54" s="469"/>
    </row>
    <row r="55" spans="1:32" s="40" customFormat="1" ht="71.25" customHeight="1">
      <c r="A55" s="468"/>
      <c r="B55" s="574"/>
      <c r="C55" s="576"/>
      <c r="D55" s="469"/>
      <c r="E55" s="469"/>
      <c r="F55" s="469"/>
      <c r="G55" s="469"/>
      <c r="H55" s="469"/>
      <c r="I55" s="469"/>
      <c r="J55" s="469"/>
      <c r="K55" s="469"/>
      <c r="L55" s="469"/>
      <c r="M55" s="469"/>
      <c r="N55" s="469"/>
      <c r="O55" s="469"/>
      <c r="P55" s="469" t="s">
        <v>163</v>
      </c>
      <c r="Q55" s="469"/>
      <c r="R55" s="469" t="s">
        <v>164</v>
      </c>
      <c r="S55" s="469"/>
      <c r="T55" s="469" t="s">
        <v>439</v>
      </c>
      <c r="U55" s="469"/>
      <c r="V55" s="469"/>
      <c r="W55" s="469"/>
      <c r="X55" s="469"/>
      <c r="Y55" s="469"/>
      <c r="Z55" s="469"/>
      <c r="AA55" s="469"/>
      <c r="AB55" s="469"/>
      <c r="AC55" s="469"/>
      <c r="AD55" s="469"/>
      <c r="AE55" s="469"/>
      <c r="AF55" s="469"/>
    </row>
    <row r="56" spans="1:32" s="39" customFormat="1" ht="24" customHeight="1">
      <c r="A56" s="58">
        <v>1</v>
      </c>
      <c r="B56" s="553">
        <v>2</v>
      </c>
      <c r="C56" s="554"/>
      <c r="D56" s="469">
        <v>3</v>
      </c>
      <c r="E56" s="469"/>
      <c r="F56" s="469">
        <v>4</v>
      </c>
      <c r="G56" s="469"/>
      <c r="H56" s="469">
        <v>5</v>
      </c>
      <c r="I56" s="469"/>
      <c r="J56" s="469">
        <v>6</v>
      </c>
      <c r="K56" s="469"/>
      <c r="L56" s="553">
        <v>7</v>
      </c>
      <c r="M56" s="554"/>
      <c r="N56" s="553">
        <v>8</v>
      </c>
      <c r="O56" s="554"/>
      <c r="P56" s="469">
        <v>9</v>
      </c>
      <c r="Q56" s="469"/>
      <c r="R56" s="468">
        <v>10</v>
      </c>
      <c r="S56" s="468"/>
      <c r="T56" s="469">
        <v>11</v>
      </c>
      <c r="U56" s="469"/>
      <c r="V56" s="469">
        <v>12</v>
      </c>
      <c r="W56" s="469"/>
      <c r="X56" s="469"/>
      <c r="Y56" s="469"/>
      <c r="Z56" s="469"/>
      <c r="AA56" s="469">
        <v>13</v>
      </c>
      <c r="AB56" s="469"/>
      <c r="AC56" s="469"/>
      <c r="AD56" s="469"/>
      <c r="AE56" s="469"/>
      <c r="AF56" s="469"/>
    </row>
    <row r="57" spans="1:32" s="39" customFormat="1" ht="27" customHeight="1">
      <c r="A57" s="58">
        <v>1</v>
      </c>
      <c r="B57" s="631"/>
      <c r="C57" s="632"/>
      <c r="D57" s="630"/>
      <c r="E57" s="630"/>
      <c r="F57" s="567"/>
      <c r="G57" s="567"/>
      <c r="H57" s="629" t="s">
        <v>444</v>
      </c>
      <c r="I57" s="629"/>
      <c r="J57" s="629"/>
      <c r="K57" s="629"/>
      <c r="L57" s="560"/>
      <c r="M57" s="561"/>
      <c r="N57" s="560"/>
      <c r="O57" s="561"/>
      <c r="P57" s="629"/>
      <c r="Q57" s="629"/>
      <c r="R57" s="629"/>
      <c r="S57" s="629"/>
      <c r="T57" s="629"/>
      <c r="U57" s="629"/>
      <c r="V57" s="681"/>
      <c r="W57" s="681"/>
      <c r="X57" s="681"/>
      <c r="Y57" s="681"/>
      <c r="Z57" s="681"/>
      <c r="AA57" s="542"/>
      <c r="AB57" s="542"/>
      <c r="AC57" s="542"/>
      <c r="AD57" s="542"/>
      <c r="AE57" s="542"/>
      <c r="AF57" s="542"/>
    </row>
    <row r="58" spans="1:32" s="39" customFormat="1" ht="9.75" hidden="1" customHeight="1">
      <c r="A58" s="74"/>
      <c r="B58" s="627"/>
      <c r="C58" s="628"/>
      <c r="D58" s="630"/>
      <c r="E58" s="630"/>
      <c r="F58" s="567"/>
      <c r="G58" s="567"/>
      <c r="H58" s="567"/>
      <c r="I58" s="567"/>
      <c r="J58" s="567"/>
      <c r="K58" s="567"/>
      <c r="L58" s="568"/>
      <c r="M58" s="570"/>
      <c r="N58" s="568"/>
      <c r="O58" s="570"/>
      <c r="P58" s="567"/>
      <c r="Q58" s="567"/>
      <c r="R58" s="567"/>
      <c r="S58" s="567"/>
      <c r="T58" s="567"/>
      <c r="U58" s="567"/>
      <c r="V58" s="675"/>
      <c r="W58" s="675"/>
      <c r="X58" s="675"/>
      <c r="Y58" s="675"/>
      <c r="Z58" s="675"/>
      <c r="AA58" s="542"/>
      <c r="AB58" s="542"/>
      <c r="AC58" s="542"/>
      <c r="AD58" s="542"/>
      <c r="AE58" s="542"/>
      <c r="AF58" s="542"/>
    </row>
    <row r="59" spans="1:32" s="39" customFormat="1" ht="26.25" customHeight="1">
      <c r="A59" s="678" t="s">
        <v>50</v>
      </c>
      <c r="B59" s="679"/>
      <c r="C59" s="679"/>
      <c r="D59" s="679"/>
      <c r="E59" s="680"/>
      <c r="F59" s="588">
        <f>SUM(F57:F58)</f>
        <v>0</v>
      </c>
      <c r="G59" s="588"/>
      <c r="H59" s="588">
        <f>SUM(H57:H58)</f>
        <v>0</v>
      </c>
      <c r="I59" s="588"/>
      <c r="J59" s="588">
        <f>SUM(J57:J58)</f>
        <v>0</v>
      </c>
      <c r="K59" s="588"/>
      <c r="L59" s="588"/>
      <c r="M59" s="588"/>
      <c r="N59" s="588"/>
      <c r="O59" s="588"/>
      <c r="P59" s="588"/>
      <c r="Q59" s="588"/>
      <c r="R59" s="588"/>
      <c r="S59" s="588"/>
      <c r="T59" s="588"/>
      <c r="U59" s="588"/>
      <c r="V59" s="677"/>
      <c r="W59" s="677"/>
      <c r="X59" s="677"/>
      <c r="Y59" s="677"/>
      <c r="Z59" s="677"/>
      <c r="AA59" s="579"/>
      <c r="AB59" s="579"/>
      <c r="AC59" s="579"/>
      <c r="AD59" s="579"/>
      <c r="AE59" s="579"/>
      <c r="AF59" s="579"/>
    </row>
    <row r="60" spans="1:32" ht="15" customHeight="1">
      <c r="A60" s="71"/>
      <c r="B60" s="71"/>
      <c r="C60" s="71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56"/>
      <c r="X60" s="56"/>
      <c r="Y60" s="56"/>
      <c r="Z60" s="56"/>
      <c r="AA60" s="56"/>
      <c r="AB60" s="56"/>
      <c r="AC60" s="56"/>
      <c r="AD60" s="56"/>
      <c r="AE60" s="56"/>
      <c r="AF60" s="56"/>
    </row>
    <row r="61" spans="1:32" s="342" customFormat="1" ht="15" customHeight="1">
      <c r="A61" s="71"/>
      <c r="B61" s="71"/>
      <c r="C61" s="71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56"/>
      <c r="X61" s="56"/>
      <c r="Y61" s="56"/>
      <c r="Z61" s="56"/>
      <c r="AA61" s="56"/>
      <c r="AB61" s="56"/>
      <c r="AC61" s="56"/>
      <c r="AD61" s="56"/>
      <c r="AE61" s="56"/>
      <c r="AF61" s="56"/>
    </row>
    <row r="62" spans="1:32" ht="15" customHeight="1">
      <c r="A62" s="71"/>
      <c r="B62" s="71"/>
      <c r="C62" s="71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56"/>
      <c r="X62" s="56"/>
      <c r="Y62" s="56"/>
      <c r="Z62" s="56"/>
      <c r="AA62" s="56"/>
      <c r="AB62" s="56"/>
      <c r="AC62" s="56"/>
      <c r="AD62" s="56"/>
      <c r="AE62" s="56"/>
      <c r="AF62" s="56"/>
    </row>
    <row r="63" spans="1:32" ht="15" customHeight="1">
      <c r="A63" s="71"/>
      <c r="B63" s="71"/>
      <c r="C63" s="71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56"/>
      <c r="X63" s="56"/>
      <c r="Y63" s="56"/>
      <c r="Z63" s="56"/>
      <c r="AA63" s="56"/>
      <c r="AB63" s="56"/>
      <c r="AC63" s="56"/>
      <c r="AD63" s="56"/>
      <c r="AE63" s="56"/>
      <c r="AF63" s="56"/>
    </row>
    <row r="64" spans="1:32" s="446" customFormat="1" ht="32.25" customHeight="1">
      <c r="A64" s="444"/>
      <c r="B64" s="676" t="s">
        <v>446</v>
      </c>
      <c r="C64" s="676"/>
      <c r="D64" s="676"/>
      <c r="E64" s="676"/>
      <c r="F64" s="676"/>
      <c r="G64" s="676"/>
      <c r="H64" s="445"/>
      <c r="I64" s="445"/>
      <c r="J64" s="445"/>
      <c r="K64" s="445"/>
      <c r="L64" s="445"/>
      <c r="M64" s="674" t="s">
        <v>161</v>
      </c>
      <c r="N64" s="674"/>
      <c r="O64" s="674"/>
      <c r="P64" s="674"/>
      <c r="Q64" s="674"/>
      <c r="R64" s="445"/>
      <c r="S64" s="445"/>
      <c r="T64" s="445"/>
      <c r="U64" s="445"/>
      <c r="V64" s="445"/>
      <c r="W64" s="676" t="s">
        <v>503</v>
      </c>
      <c r="X64" s="676"/>
      <c r="Y64" s="676"/>
      <c r="Z64" s="676"/>
      <c r="AA64" s="676"/>
    </row>
    <row r="65" spans="1:27" s="167" customFormat="1" ht="33.75" customHeight="1">
      <c r="B65" s="451" t="s">
        <v>65</v>
      </c>
      <c r="C65" s="451"/>
      <c r="D65" s="451"/>
      <c r="E65" s="451"/>
      <c r="F65" s="451"/>
      <c r="G65" s="451"/>
      <c r="H65" s="198"/>
      <c r="I65" s="198"/>
      <c r="J65" s="198"/>
      <c r="K65" s="198"/>
      <c r="L65" s="198"/>
      <c r="M65" s="451" t="s">
        <v>66</v>
      </c>
      <c r="N65" s="451"/>
      <c r="O65" s="451"/>
      <c r="P65" s="451"/>
      <c r="Q65" s="451"/>
      <c r="V65" s="168"/>
      <c r="W65" s="451" t="s">
        <v>93</v>
      </c>
      <c r="X65" s="451"/>
      <c r="Y65" s="451"/>
      <c r="Z65" s="451"/>
      <c r="AA65" s="451"/>
    </row>
    <row r="66" spans="1:27" s="143" customFormat="1">
      <c r="F66" s="146"/>
      <c r="G66" s="146"/>
      <c r="H66" s="146"/>
      <c r="I66" s="146"/>
      <c r="J66" s="146"/>
      <c r="K66" s="146"/>
      <c r="L66" s="146"/>
      <c r="Q66" s="146"/>
      <c r="R66" s="146"/>
      <c r="S66" s="146"/>
      <c r="T66" s="146"/>
      <c r="X66" s="146"/>
      <c r="Y66" s="146"/>
      <c r="Z66" s="146"/>
      <c r="AA66" s="146"/>
    </row>
    <row r="67" spans="1:27">
      <c r="C67" s="41"/>
      <c r="D67" s="41"/>
      <c r="E67" s="41"/>
      <c r="F67" s="41"/>
      <c r="G67" s="41"/>
      <c r="H67" s="41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1"/>
      <c r="V67" s="41"/>
    </row>
    <row r="68" spans="1:27" s="634" customFormat="1" ht="12.75">
      <c r="A68" s="633" t="s">
        <v>327</v>
      </c>
    </row>
    <row r="69" spans="1:27"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</row>
    <row r="70" spans="1:27">
      <c r="C70" s="43"/>
    </row>
    <row r="73" spans="1:27" ht="19.5">
      <c r="C73" s="44"/>
    </row>
    <row r="74" spans="1:27" ht="19.5">
      <c r="C74" s="44"/>
    </row>
    <row r="75" spans="1:27" ht="19.5">
      <c r="C75" s="44"/>
    </row>
    <row r="76" spans="1:27" ht="19.5">
      <c r="C76" s="44"/>
    </row>
    <row r="77" spans="1:27" ht="19.5">
      <c r="C77" s="44"/>
    </row>
    <row r="78" spans="1:27" ht="19.5">
      <c r="C78" s="44"/>
    </row>
    <row r="79" spans="1:27" ht="19.5">
      <c r="C79" s="44"/>
    </row>
  </sheetData>
  <mergeCells count="205">
    <mergeCell ref="R15:T16"/>
    <mergeCell ref="R18:T18"/>
    <mergeCell ref="V57:Z57"/>
    <mergeCell ref="N56:O56"/>
    <mergeCell ref="R17:T17"/>
    <mergeCell ref="P56:Q56"/>
    <mergeCell ref="P58:Q58"/>
    <mergeCell ref="V56:Z56"/>
    <mergeCell ref="T55:U55"/>
    <mergeCell ref="R20:T20"/>
    <mergeCell ref="N58:O58"/>
    <mergeCell ref="H18:O18"/>
    <mergeCell ref="P54:U54"/>
    <mergeCell ref="X18:Z18"/>
    <mergeCell ref="Y26:Y27"/>
    <mergeCell ref="Z26:Z27"/>
    <mergeCell ref="R19:T19"/>
    <mergeCell ref="P18:Q18"/>
    <mergeCell ref="P19:Q19"/>
    <mergeCell ref="Q26:Q27"/>
    <mergeCell ref="P17:Q17"/>
    <mergeCell ref="A47:L47"/>
    <mergeCell ref="B34:L34"/>
    <mergeCell ref="B19:C19"/>
    <mergeCell ref="B65:G65"/>
    <mergeCell ref="W65:AA65"/>
    <mergeCell ref="M64:Q64"/>
    <mergeCell ref="M65:Q65"/>
    <mergeCell ref="V58:Z58"/>
    <mergeCell ref="R59:S59"/>
    <mergeCell ref="H59:I59"/>
    <mergeCell ref="L59:M59"/>
    <mergeCell ref="N59:O59"/>
    <mergeCell ref="B64:G64"/>
    <mergeCell ref="W64:AA64"/>
    <mergeCell ref="T59:U59"/>
    <mergeCell ref="V59:Z59"/>
    <mergeCell ref="J59:K59"/>
    <mergeCell ref="P59:Q59"/>
    <mergeCell ref="F59:G59"/>
    <mergeCell ref="A59:E59"/>
    <mergeCell ref="T58:U58"/>
    <mergeCell ref="AA26:AA27"/>
    <mergeCell ref="AB26:AB27"/>
    <mergeCell ref="AC25:AF25"/>
    <mergeCell ref="U25:X25"/>
    <mergeCell ref="AA9:AC9"/>
    <mergeCell ref="Z24:AB24"/>
    <mergeCell ref="X15:Z16"/>
    <mergeCell ref="AA20:AC20"/>
    <mergeCell ref="AA19:AC19"/>
    <mergeCell ref="X19:Z19"/>
    <mergeCell ref="X17:Z17"/>
    <mergeCell ref="U17:W17"/>
    <mergeCell ref="U15:W16"/>
    <mergeCell ref="AD17:AF17"/>
    <mergeCell ref="AD18:AF18"/>
    <mergeCell ref="AD19:AF19"/>
    <mergeCell ref="U20:W20"/>
    <mergeCell ref="AD14:AF16"/>
    <mergeCell ref="AA14:AC16"/>
    <mergeCell ref="U18:W18"/>
    <mergeCell ref="U19:W19"/>
    <mergeCell ref="X20:Z20"/>
    <mergeCell ref="AA17:AC17"/>
    <mergeCell ref="AA18:AC18"/>
    <mergeCell ref="D7:F7"/>
    <mergeCell ref="B6:C6"/>
    <mergeCell ref="B7:C7"/>
    <mergeCell ref="AD4:AF5"/>
    <mergeCell ref="AA4:AC5"/>
    <mergeCell ref="R4:Z4"/>
    <mergeCell ref="R5:T5"/>
    <mergeCell ref="G8:Q8"/>
    <mergeCell ref="U8:W8"/>
    <mergeCell ref="X7:Z7"/>
    <mergeCell ref="AD6:AF6"/>
    <mergeCell ref="AA7:AC7"/>
    <mergeCell ref="AA6:AC6"/>
    <mergeCell ref="A4:A5"/>
    <mergeCell ref="U7:W7"/>
    <mergeCell ref="U5:W5"/>
    <mergeCell ref="O26:O27"/>
    <mergeCell ref="B8:C8"/>
    <mergeCell ref="D8:F8"/>
    <mergeCell ref="D14:G16"/>
    <mergeCell ref="P14:Q16"/>
    <mergeCell ref="R14:Z14"/>
    <mergeCell ref="X5:Z5"/>
    <mergeCell ref="R6:T6"/>
    <mergeCell ref="U6:W6"/>
    <mergeCell ref="G4:Q5"/>
    <mergeCell ref="G6:Q6"/>
    <mergeCell ref="B4:C5"/>
    <mergeCell ref="D4:F5"/>
    <mergeCell ref="G7:Q7"/>
    <mergeCell ref="X6:Z6"/>
    <mergeCell ref="D6:F6"/>
    <mergeCell ref="A9:Q9"/>
    <mergeCell ref="B14:C16"/>
    <mergeCell ref="B17:C17"/>
    <mergeCell ref="D18:G18"/>
    <mergeCell ref="D19:G19"/>
    <mergeCell ref="B18:C18"/>
    <mergeCell ref="D17:G17"/>
    <mergeCell ref="A14:A16"/>
    <mergeCell ref="H14:O16"/>
    <mergeCell ref="M25:P25"/>
    <mergeCell ref="P26:P27"/>
    <mergeCell ref="M26:M27"/>
    <mergeCell ref="N26:N27"/>
    <mergeCell ref="H19:O19"/>
    <mergeCell ref="H17:O17"/>
    <mergeCell ref="U9:W9"/>
    <mergeCell ref="R7:T7"/>
    <mergeCell ref="X8:Z8"/>
    <mergeCell ref="R8:T8"/>
    <mergeCell ref="AD7:AF7"/>
    <mergeCell ref="AD8:AF8"/>
    <mergeCell ref="AA8:AC8"/>
    <mergeCell ref="AD9:AF9"/>
    <mergeCell ref="X9:Z9"/>
    <mergeCell ref="R9:T9"/>
    <mergeCell ref="B53:C55"/>
    <mergeCell ref="L53:U53"/>
    <mergeCell ref="B28:L28"/>
    <mergeCell ref="J56:K56"/>
    <mergeCell ref="P55:Q55"/>
    <mergeCell ref="R55:S55"/>
    <mergeCell ref="B56:C56"/>
    <mergeCell ref="U26:U27"/>
    <mergeCell ref="A20:Q20"/>
    <mergeCell ref="L54:M55"/>
    <mergeCell ref="H53:I55"/>
    <mergeCell ref="H56:I56"/>
    <mergeCell ref="A48:L48"/>
    <mergeCell ref="A53:A55"/>
    <mergeCell ref="J53:K55"/>
    <mergeCell ref="L56:M56"/>
    <mergeCell ref="B29:L29"/>
    <mergeCell ref="D56:E56"/>
    <mergeCell ref="B39:L39"/>
    <mergeCell ref="B42:L42"/>
    <mergeCell ref="B35:L35"/>
    <mergeCell ref="B36:L36"/>
    <mergeCell ref="B37:L37"/>
    <mergeCell ref="B38:L38"/>
    <mergeCell ref="A68:XFD68"/>
    <mergeCell ref="AA53:AF55"/>
    <mergeCell ref="AD52:AF52"/>
    <mergeCell ref="W26:W27"/>
    <mergeCell ref="X26:X27"/>
    <mergeCell ref="AC26:AC27"/>
    <mergeCell ref="AA57:AF57"/>
    <mergeCell ref="AA56:AF56"/>
    <mergeCell ref="AD26:AD27"/>
    <mergeCell ref="H57:I57"/>
    <mergeCell ref="H58:I58"/>
    <mergeCell ref="J58:K58"/>
    <mergeCell ref="A25:A27"/>
    <mergeCell ref="AE26:AE27"/>
    <mergeCell ref="AF26:AF27"/>
    <mergeCell ref="Y25:AB25"/>
    <mergeCell ref="S26:S27"/>
    <mergeCell ref="D58:E58"/>
    <mergeCell ref="L58:M58"/>
    <mergeCell ref="R56:S56"/>
    <mergeCell ref="T56:U56"/>
    <mergeCell ref="N54:O55"/>
    <mergeCell ref="F53:G55"/>
    <mergeCell ref="F56:G56"/>
    <mergeCell ref="AD1:AF1"/>
    <mergeCell ref="AA58:AF58"/>
    <mergeCell ref="AA59:AF59"/>
    <mergeCell ref="T26:T27"/>
    <mergeCell ref="V26:V27"/>
    <mergeCell ref="B25:L27"/>
    <mergeCell ref="D53:E55"/>
    <mergeCell ref="AD20:AF20"/>
    <mergeCell ref="AD24:AF24"/>
    <mergeCell ref="Q25:T25"/>
    <mergeCell ref="V53:Z55"/>
    <mergeCell ref="F58:G58"/>
    <mergeCell ref="F57:G57"/>
    <mergeCell ref="B58:C58"/>
    <mergeCell ref="R58:S58"/>
    <mergeCell ref="L57:M57"/>
    <mergeCell ref="N57:O57"/>
    <mergeCell ref="J57:K57"/>
    <mergeCell ref="R26:R27"/>
    <mergeCell ref="D57:E57"/>
    <mergeCell ref="B57:C57"/>
    <mergeCell ref="P57:Q57"/>
    <mergeCell ref="T57:U57"/>
    <mergeCell ref="R57:S57"/>
    <mergeCell ref="B30:L30"/>
    <mergeCell ref="B31:L31"/>
    <mergeCell ref="B43:L43"/>
    <mergeCell ref="B44:L44"/>
    <mergeCell ref="B45:L45"/>
    <mergeCell ref="B46:L46"/>
    <mergeCell ref="B40:L40"/>
    <mergeCell ref="B41:L41"/>
    <mergeCell ref="B32:L32"/>
    <mergeCell ref="B33:L33"/>
  </mergeCells>
  <phoneticPr fontId="4" type="noConversion"/>
  <printOptions horizontalCentered="1"/>
  <pageMargins left="0.59055118110236227" right="0.59055118110236227" top="0.78740157480314965" bottom="0.59055118110236227" header="0" footer="0"/>
  <pageSetup paperSize="9" scale="32" fitToHeight="3" orientation="landscape" verticalDpi="1200" r:id="rId1"/>
  <headerFooter alignWithMargins="0"/>
  <ignoredErrors>
    <ignoredError sqref="AE48:AF48 V9:W9 F59:K59 Y9:Z9" formulaRange="1"/>
    <ignoredError sqref="AA48:AB48 O48 P48 S48:T48 W48:X48" evalError="1" formulaRange="1"/>
    <ignoredError sqref="AC48:AD48 AE7:AF7" evalError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8"/>
  <sheetViews>
    <sheetView tabSelected="1" view="pageBreakPreview" zoomScale="75" zoomScaleNormal="75" zoomScaleSheetLayoutView="75" workbookViewId="0">
      <selection activeCell="L13" sqref="L13"/>
    </sheetView>
  </sheetViews>
  <sheetFormatPr defaultRowHeight="12.75"/>
  <cols>
    <col min="1" max="1" width="39.42578125" customWidth="1"/>
    <col min="2" max="2" width="12.85546875" customWidth="1"/>
    <col min="3" max="3" width="19.7109375" customWidth="1"/>
    <col min="4" max="4" width="19" customWidth="1"/>
    <col min="5" max="6" width="18.140625" customWidth="1"/>
    <col min="7" max="7" width="18.28515625" customWidth="1"/>
    <col min="8" max="8" width="18.7109375" customWidth="1"/>
  </cols>
  <sheetData>
    <row r="2" spans="1:8" ht="31.5" customHeight="1">
      <c r="G2" s="687" t="s">
        <v>351</v>
      </c>
      <c r="H2" s="687"/>
    </row>
    <row r="3" spans="1:8" ht="32.25" customHeight="1">
      <c r="A3" s="688" t="s">
        <v>392</v>
      </c>
      <c r="B3" s="688"/>
      <c r="C3" s="688"/>
      <c r="D3" s="688"/>
      <c r="E3" s="688"/>
      <c r="F3" s="688"/>
      <c r="G3" s="688"/>
      <c r="H3" s="688"/>
    </row>
    <row r="4" spans="1:8" ht="28.5" customHeight="1">
      <c r="A4" s="689" t="s">
        <v>464</v>
      </c>
      <c r="B4" s="689"/>
      <c r="C4" s="689"/>
      <c r="D4" s="689"/>
      <c r="E4" s="689"/>
      <c r="F4" s="689"/>
      <c r="G4" s="689"/>
      <c r="H4" s="689"/>
    </row>
    <row r="5" spans="1:8" ht="45.75" customHeight="1">
      <c r="A5" s="690" t="s">
        <v>155</v>
      </c>
      <c r="B5" s="541" t="s">
        <v>18</v>
      </c>
      <c r="C5" s="541" t="s">
        <v>393</v>
      </c>
      <c r="D5" s="541"/>
      <c r="E5" s="502" t="s">
        <v>456</v>
      </c>
      <c r="F5" s="502"/>
      <c r="G5" s="502"/>
      <c r="H5" s="502"/>
    </row>
    <row r="6" spans="1:8" ht="65.25" customHeight="1">
      <c r="A6" s="691"/>
      <c r="B6" s="541"/>
      <c r="C6" s="245" t="s">
        <v>461</v>
      </c>
      <c r="D6" s="245" t="s">
        <v>462</v>
      </c>
      <c r="E6" s="245" t="s">
        <v>146</v>
      </c>
      <c r="F6" s="245" t="s">
        <v>142</v>
      </c>
      <c r="G6" s="9" t="s">
        <v>152</v>
      </c>
      <c r="H6" s="9" t="s">
        <v>153</v>
      </c>
    </row>
    <row r="7" spans="1:8" ht="30" customHeight="1">
      <c r="A7" s="88">
        <v>1</v>
      </c>
      <c r="B7" s="245">
        <v>2</v>
      </c>
      <c r="C7" s="88">
        <v>3</v>
      </c>
      <c r="D7" s="245">
        <v>4</v>
      </c>
      <c r="E7" s="88">
        <v>5</v>
      </c>
      <c r="F7" s="245">
        <v>6</v>
      </c>
      <c r="G7" s="88">
        <v>7</v>
      </c>
      <c r="H7" s="245">
        <v>8</v>
      </c>
    </row>
    <row r="8" spans="1:8" ht="28.5" customHeight="1">
      <c r="A8" s="692" t="s">
        <v>335</v>
      </c>
      <c r="B8" s="693"/>
      <c r="C8" s="693"/>
      <c r="D8" s="693"/>
      <c r="E8" s="693"/>
      <c r="F8" s="693"/>
      <c r="G8" s="693"/>
      <c r="H8" s="694"/>
    </row>
    <row r="9" spans="1:8" ht="51" customHeight="1">
      <c r="A9" s="107" t="s">
        <v>482</v>
      </c>
      <c r="B9" s="199">
        <v>6000</v>
      </c>
      <c r="C9" s="275">
        <f>SUM(C11:C12)</f>
        <v>0</v>
      </c>
      <c r="D9" s="275">
        <f t="shared" ref="D9:F9" si="0">SUM(D11:D12)</f>
        <v>0</v>
      </c>
      <c r="E9" s="275">
        <f t="shared" si="0"/>
        <v>0</v>
      </c>
      <c r="F9" s="275">
        <f t="shared" si="0"/>
        <v>0</v>
      </c>
      <c r="G9" s="275">
        <f t="shared" ref="G9" si="1">F9-E9</f>
        <v>0</v>
      </c>
      <c r="H9" s="275">
        <f t="shared" ref="H9" si="2">IF(E9=0,0,F9/E9*100)</f>
        <v>0</v>
      </c>
    </row>
    <row r="10" spans="1:8" ht="39.75" customHeight="1">
      <c r="A10" s="695" t="s">
        <v>336</v>
      </c>
      <c r="B10" s="696"/>
      <c r="C10" s="696"/>
      <c r="D10" s="696"/>
      <c r="E10" s="696"/>
      <c r="F10" s="696"/>
      <c r="G10" s="696"/>
      <c r="H10" s="697"/>
    </row>
    <row r="11" spans="1:8" ht="51" customHeight="1">
      <c r="A11" s="47" t="s">
        <v>433</v>
      </c>
      <c r="B11" s="108">
        <v>6010</v>
      </c>
      <c r="C11" s="116">
        <f>'Розшифровка до Статутного'!C7</f>
        <v>0</v>
      </c>
      <c r="D11" s="116">
        <f>'Розшифровка до Статутного'!E7</f>
        <v>0</v>
      </c>
      <c r="E11" s="116">
        <f>'Розшифровка до Статутного'!D7</f>
        <v>0</v>
      </c>
      <c r="F11" s="116">
        <f>'Розшифровка до Статутного'!E7</f>
        <v>0</v>
      </c>
      <c r="G11" s="116">
        <f t="shared" ref="G11" si="3">F11-E11</f>
        <v>0</v>
      </c>
      <c r="H11" s="116">
        <f t="shared" ref="H11" si="4">IF(E11=0,0,F11/E11*100)</f>
        <v>0</v>
      </c>
    </row>
    <row r="12" spans="1:8" ht="51" customHeight="1">
      <c r="A12" s="47" t="s">
        <v>337</v>
      </c>
      <c r="B12" s="109">
        <v>6020</v>
      </c>
      <c r="C12" s="116">
        <f>'Розшифровка до Статутного'!C11</f>
        <v>0</v>
      </c>
      <c r="D12" s="116">
        <f>'Розшифровка до Статутного'!E11</f>
        <v>0</v>
      </c>
      <c r="E12" s="116">
        <f>'Розшифровка до Статутного'!D11</f>
        <v>0</v>
      </c>
      <c r="F12" s="116">
        <f>'Розшифровка до Статутного'!E11</f>
        <v>0</v>
      </c>
      <c r="G12" s="116">
        <f t="shared" ref="G12" si="5">F12-E12</f>
        <v>0</v>
      </c>
      <c r="H12" s="116">
        <f t="shared" ref="H12" si="6">IF(E12=0,0,F12/E12*100)</f>
        <v>0</v>
      </c>
    </row>
    <row r="13" spans="1:8" ht="66.75" customHeight="1">
      <c r="A13" s="64"/>
      <c r="B13" s="75"/>
      <c r="C13" s="76"/>
      <c r="D13" s="76"/>
      <c r="E13" s="76"/>
      <c r="F13" s="76"/>
      <c r="G13" s="76"/>
      <c r="H13" s="77"/>
    </row>
    <row r="14" spans="1:8" s="174" customFormat="1" ht="26.25" customHeight="1">
      <c r="A14" s="184" t="s">
        <v>446</v>
      </c>
      <c r="B14" s="185"/>
      <c r="C14" s="536" t="s">
        <v>434</v>
      </c>
      <c r="D14" s="536"/>
      <c r="E14" s="191"/>
      <c r="F14" s="537" t="s">
        <v>503</v>
      </c>
      <c r="G14" s="537"/>
    </row>
    <row r="15" spans="1:8" s="200" customFormat="1" ht="15.75">
      <c r="A15" s="244" t="s">
        <v>65</v>
      </c>
      <c r="B15" s="187"/>
      <c r="C15" s="698" t="s">
        <v>66</v>
      </c>
      <c r="D15" s="698"/>
      <c r="E15" s="187"/>
      <c r="F15" s="699" t="s">
        <v>174</v>
      </c>
      <c r="G15" s="699"/>
      <c r="H15" s="188"/>
    </row>
    <row r="16" spans="1:8">
      <c r="A16" s="274"/>
      <c r="B16" s="274"/>
      <c r="C16" s="274"/>
      <c r="D16" s="274"/>
      <c r="E16" s="274"/>
      <c r="F16" s="274"/>
      <c r="G16" s="274"/>
      <c r="H16" s="274"/>
    </row>
    <row r="17" spans="1:8">
      <c r="A17" s="45"/>
      <c r="B17" s="45"/>
      <c r="C17" s="45"/>
      <c r="D17" s="45"/>
      <c r="E17" s="45"/>
      <c r="F17" s="45"/>
      <c r="G17" s="45"/>
      <c r="H17" s="45"/>
    </row>
    <row r="18" spans="1:8" ht="3" customHeight="1">
      <c r="A18" s="45"/>
      <c r="B18" s="45"/>
      <c r="C18" s="45"/>
      <c r="D18" s="45"/>
      <c r="E18" s="45"/>
      <c r="F18" s="45"/>
      <c r="G18" s="45"/>
      <c r="H18" s="45"/>
    </row>
  </sheetData>
  <mergeCells count="13">
    <mergeCell ref="A8:H8"/>
    <mergeCell ref="A10:H10"/>
    <mergeCell ref="C15:D15"/>
    <mergeCell ref="F14:G14"/>
    <mergeCell ref="F15:G15"/>
    <mergeCell ref="C14:D14"/>
    <mergeCell ref="G2:H2"/>
    <mergeCell ref="A3:H3"/>
    <mergeCell ref="A4:H4"/>
    <mergeCell ref="A5:A6"/>
    <mergeCell ref="B5:B6"/>
    <mergeCell ref="C5:D5"/>
    <mergeCell ref="E5:H5"/>
  </mergeCells>
  <printOptions horizontalCentered="1"/>
  <pageMargins left="0.59055118110236227" right="0.59055118110236227" top="0.78740157480314965" bottom="0.59055118110236227" header="0" footer="0"/>
  <pageSetup paperSize="9" scale="83" orientation="landscape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40"/>
  <sheetViews>
    <sheetView view="pageBreakPreview" zoomScale="80" zoomScaleSheetLayoutView="80" workbookViewId="0">
      <selection activeCell="Q28" sqref="Q28"/>
    </sheetView>
  </sheetViews>
  <sheetFormatPr defaultColWidth="9.140625" defaultRowHeight="18.75"/>
  <cols>
    <col min="1" max="1" width="62.42578125" style="2" customWidth="1"/>
    <col min="2" max="2" width="12.5703125" style="78" customWidth="1"/>
    <col min="3" max="3" width="14.85546875" style="87" customWidth="1"/>
    <col min="4" max="4" width="16.140625" style="78" customWidth="1"/>
    <col min="5" max="5" width="16.7109375" style="78" customWidth="1"/>
    <col min="6" max="6" width="15" style="78" customWidth="1"/>
    <col min="7" max="7" width="15.5703125" style="78" customWidth="1"/>
    <col min="8" max="16384" width="9.140625" style="2"/>
  </cols>
  <sheetData>
    <row r="2" spans="1:8" ht="33.75" customHeight="1">
      <c r="A2" s="514" t="s">
        <v>421</v>
      </c>
      <c r="B2" s="514"/>
      <c r="C2" s="514"/>
      <c r="D2" s="514"/>
      <c r="E2" s="514"/>
      <c r="F2" s="514"/>
      <c r="G2" s="514"/>
    </row>
    <row r="3" spans="1:8" ht="28.5" customHeight="1">
      <c r="A3" s="79"/>
      <c r="B3" s="7"/>
      <c r="C3" s="7"/>
      <c r="D3" s="79"/>
      <c r="E3" s="79"/>
      <c r="F3" s="79"/>
      <c r="G3" s="201" t="s">
        <v>464</v>
      </c>
    </row>
    <row r="4" spans="1:8" ht="60" customHeight="1">
      <c r="A4" s="105" t="s">
        <v>155</v>
      </c>
      <c r="B4" s="102" t="s">
        <v>18</v>
      </c>
      <c r="C4" s="102" t="s">
        <v>457</v>
      </c>
      <c r="D4" s="102" t="s">
        <v>458</v>
      </c>
      <c r="E4" s="102" t="s">
        <v>459</v>
      </c>
      <c r="F4" s="102" t="s">
        <v>435</v>
      </c>
      <c r="G4" s="273" t="s">
        <v>460</v>
      </c>
    </row>
    <row r="5" spans="1:8" ht="23.25" customHeight="1">
      <c r="A5" s="105">
        <v>1</v>
      </c>
      <c r="B5" s="102">
        <v>2</v>
      </c>
      <c r="C5" s="102">
        <v>3</v>
      </c>
      <c r="D5" s="102">
        <v>4</v>
      </c>
      <c r="E5" s="102">
        <v>5</v>
      </c>
      <c r="F5" s="102">
        <v>6</v>
      </c>
      <c r="G5" s="102">
        <v>7</v>
      </c>
    </row>
    <row r="6" spans="1:8" s="48" customFormat="1" ht="44.25" customHeight="1">
      <c r="A6" s="222" t="s">
        <v>403</v>
      </c>
      <c r="B6" s="271">
        <v>6000</v>
      </c>
      <c r="C6" s="272">
        <f t="shared" ref="C6:D6" si="0">C7+C11</f>
        <v>0</v>
      </c>
      <c r="D6" s="272">
        <f t="shared" si="0"/>
        <v>0</v>
      </c>
      <c r="E6" s="272">
        <f>E7+E11</f>
        <v>0</v>
      </c>
      <c r="F6" s="272">
        <f>E6-D6</f>
        <v>0</v>
      </c>
      <c r="G6" s="272">
        <f>IF(D6=0,0,E6/D6*100)</f>
        <v>0</v>
      </c>
      <c r="H6" s="228"/>
    </row>
    <row r="7" spans="1:8" s="269" customFormat="1" ht="27.75" customHeight="1">
      <c r="A7" s="227" t="s">
        <v>404</v>
      </c>
      <c r="B7" s="225">
        <v>6010</v>
      </c>
      <c r="C7" s="226">
        <f>SUM(C8:C10)</f>
        <v>0</v>
      </c>
      <c r="D7" s="226">
        <f t="shared" ref="D7:E7" si="1">SUM(D8:D10)</f>
        <v>0</v>
      </c>
      <c r="E7" s="226">
        <f t="shared" si="1"/>
        <v>0</v>
      </c>
      <c r="F7" s="226">
        <f t="shared" ref="F7:F14" si="2">E7-D7</f>
        <v>0</v>
      </c>
      <c r="G7" s="226">
        <f t="shared" ref="G7:G14" si="3">IF(D7=0,0,E7/D7*100)</f>
        <v>0</v>
      </c>
      <c r="H7" s="268"/>
    </row>
    <row r="8" spans="1:8" ht="20.25" customHeight="1">
      <c r="A8" s="267"/>
      <c r="B8" s="223"/>
      <c r="C8" s="115"/>
      <c r="D8" s="115"/>
      <c r="E8" s="115"/>
      <c r="F8" s="115">
        <f t="shared" si="2"/>
        <v>0</v>
      </c>
      <c r="G8" s="115">
        <f t="shared" si="3"/>
        <v>0</v>
      </c>
      <c r="H8" s="224"/>
    </row>
    <row r="9" spans="1:8" ht="20.25" customHeight="1">
      <c r="A9" s="267"/>
      <c r="B9" s="223"/>
      <c r="C9" s="115"/>
      <c r="D9" s="115"/>
      <c r="E9" s="115"/>
      <c r="F9" s="115">
        <f t="shared" si="2"/>
        <v>0</v>
      </c>
      <c r="G9" s="115">
        <f t="shared" si="3"/>
        <v>0</v>
      </c>
      <c r="H9" s="224"/>
    </row>
    <row r="10" spans="1:8" ht="20.25" customHeight="1">
      <c r="A10" s="270"/>
      <c r="B10" s="223"/>
      <c r="C10" s="115"/>
      <c r="D10" s="115"/>
      <c r="E10" s="115"/>
      <c r="F10" s="115">
        <f t="shared" si="2"/>
        <v>0</v>
      </c>
      <c r="G10" s="115">
        <f t="shared" si="3"/>
        <v>0</v>
      </c>
      <c r="H10" s="224"/>
    </row>
    <row r="11" spans="1:8" s="269" customFormat="1" ht="27.75" customHeight="1">
      <c r="A11" s="227" t="s">
        <v>405</v>
      </c>
      <c r="B11" s="225">
        <v>6020</v>
      </c>
      <c r="C11" s="226">
        <f>SUM(C12:C14)</f>
        <v>0</v>
      </c>
      <c r="D11" s="226">
        <f t="shared" ref="D11" si="4">SUM(D12:D14)</f>
        <v>0</v>
      </c>
      <c r="E11" s="226">
        <f t="shared" ref="E11" si="5">SUM(E12:E14)</f>
        <v>0</v>
      </c>
      <c r="F11" s="226">
        <f t="shared" si="2"/>
        <v>0</v>
      </c>
      <c r="G11" s="226">
        <f t="shared" si="3"/>
        <v>0</v>
      </c>
      <c r="H11" s="268"/>
    </row>
    <row r="12" spans="1:8" ht="20.25" customHeight="1">
      <c r="A12" s="267"/>
      <c r="B12" s="223"/>
      <c r="C12" s="115"/>
      <c r="D12" s="115"/>
      <c r="E12" s="115"/>
      <c r="F12" s="115">
        <f t="shared" si="2"/>
        <v>0</v>
      </c>
      <c r="G12" s="115">
        <f t="shared" si="3"/>
        <v>0</v>
      </c>
      <c r="H12" s="224"/>
    </row>
    <row r="13" spans="1:8" ht="20.25" customHeight="1">
      <c r="A13" s="267"/>
      <c r="B13" s="223"/>
      <c r="C13" s="115"/>
      <c r="D13" s="115"/>
      <c r="E13" s="115"/>
      <c r="F13" s="115">
        <f t="shared" si="2"/>
        <v>0</v>
      </c>
      <c r="G13" s="115">
        <f t="shared" si="3"/>
        <v>0</v>
      </c>
      <c r="H13" s="224"/>
    </row>
    <row r="14" spans="1:8" ht="20.25" customHeight="1">
      <c r="A14" s="270"/>
      <c r="B14" s="223"/>
      <c r="C14" s="115"/>
      <c r="D14" s="115"/>
      <c r="E14" s="115"/>
      <c r="F14" s="115">
        <f t="shared" si="2"/>
        <v>0</v>
      </c>
      <c r="G14" s="115">
        <f t="shared" si="3"/>
        <v>0</v>
      </c>
      <c r="H14" s="224"/>
    </row>
    <row r="15" spans="1:8">
      <c r="A15" s="235"/>
      <c r="B15" s="236"/>
      <c r="C15" s="236"/>
      <c r="D15" s="237"/>
      <c r="E15" s="237"/>
      <c r="F15" s="238"/>
      <c r="G15" s="238"/>
      <c r="H15" s="224"/>
    </row>
    <row r="16" spans="1:8">
      <c r="A16" s="235"/>
      <c r="B16" s="236"/>
      <c r="C16" s="236"/>
      <c r="D16" s="237"/>
      <c r="E16" s="237"/>
      <c r="F16" s="238"/>
      <c r="G16" s="238"/>
      <c r="H16" s="224"/>
    </row>
    <row r="17" spans="1:8" s="181" customFormat="1" ht="26.25" customHeight="1">
      <c r="A17" s="229" t="s">
        <v>451</v>
      </c>
      <c r="B17" s="230"/>
      <c r="C17" s="230"/>
      <c r="D17" s="231" t="s">
        <v>80</v>
      </c>
      <c r="E17" s="232"/>
      <c r="F17" s="701" t="s">
        <v>452</v>
      </c>
      <c r="G17" s="701"/>
      <c r="H17" s="701"/>
    </row>
    <row r="18" spans="1:8" s="202" customFormat="1">
      <c r="A18" s="233" t="s">
        <v>362</v>
      </c>
      <c r="B18" s="234"/>
      <c r="C18" s="234"/>
      <c r="D18" s="233" t="s">
        <v>368</v>
      </c>
      <c r="E18" s="233"/>
      <c r="F18" s="700" t="s">
        <v>174</v>
      </c>
      <c r="G18" s="700"/>
      <c r="H18" s="224"/>
    </row>
    <row r="19" spans="1:8">
      <c r="A19" s="80"/>
      <c r="B19" s="81"/>
      <c r="C19" s="81"/>
      <c r="D19" s="82"/>
      <c r="E19" s="83"/>
      <c r="F19" s="83"/>
      <c r="G19" s="83"/>
    </row>
    <row r="20" spans="1:8">
      <c r="A20" s="80"/>
      <c r="B20" s="81"/>
      <c r="C20" s="81"/>
      <c r="D20" s="82"/>
      <c r="E20" s="83"/>
      <c r="F20" s="83"/>
      <c r="G20" s="83"/>
    </row>
    <row r="21" spans="1:8">
      <c r="A21" s="80"/>
      <c r="B21" s="81"/>
      <c r="C21" s="81"/>
      <c r="D21" s="82"/>
      <c r="E21" s="83"/>
      <c r="F21" s="83"/>
      <c r="G21" s="83"/>
    </row>
    <row r="22" spans="1:8">
      <c r="A22" s="80"/>
      <c r="B22" s="81"/>
      <c r="C22" s="81"/>
      <c r="D22" s="82"/>
      <c r="E22" s="83"/>
      <c r="F22" s="83"/>
      <c r="G22" s="83"/>
    </row>
    <row r="23" spans="1:8">
      <c r="A23" s="80"/>
      <c r="B23" s="81"/>
      <c r="C23" s="81"/>
      <c r="D23" s="82"/>
      <c r="E23" s="83"/>
      <c r="F23" s="83"/>
      <c r="G23" s="83"/>
    </row>
    <row r="24" spans="1:8">
      <c r="A24" s="80"/>
      <c r="B24" s="81"/>
      <c r="C24" s="81"/>
      <c r="D24" s="82"/>
      <c r="E24" s="83"/>
      <c r="F24" s="83"/>
      <c r="G24" s="83"/>
    </row>
    <row r="25" spans="1:8">
      <c r="A25" s="80"/>
      <c r="B25" s="81"/>
      <c r="C25" s="81"/>
      <c r="D25" s="82"/>
      <c r="E25" s="83"/>
      <c r="F25" s="83"/>
      <c r="G25" s="83"/>
    </row>
    <row r="26" spans="1:8">
      <c r="A26" s="80"/>
      <c r="B26" s="81"/>
      <c r="C26" s="81"/>
      <c r="D26" s="82"/>
      <c r="E26" s="83"/>
      <c r="F26" s="83"/>
      <c r="G26" s="83"/>
    </row>
    <row r="27" spans="1:8">
      <c r="A27" s="80"/>
      <c r="B27" s="81"/>
      <c r="C27" s="81"/>
      <c r="D27" s="82"/>
      <c r="E27" s="83"/>
      <c r="F27" s="83"/>
      <c r="G27" s="83"/>
    </row>
    <row r="28" spans="1:8">
      <c r="A28" s="80"/>
      <c r="B28" s="81"/>
      <c r="C28" s="81"/>
      <c r="D28" s="82"/>
      <c r="E28" s="83"/>
      <c r="F28" s="83"/>
      <c r="G28" s="83"/>
    </row>
    <row r="29" spans="1:8">
      <c r="A29" s="80"/>
      <c r="B29" s="81"/>
      <c r="C29" s="81"/>
      <c r="D29" s="82"/>
      <c r="E29" s="83"/>
      <c r="F29" s="83"/>
      <c r="G29" s="83"/>
    </row>
    <row r="30" spans="1:8">
      <c r="A30" s="80"/>
      <c r="B30" s="81"/>
      <c r="C30" s="81"/>
      <c r="D30" s="82"/>
      <c r="E30" s="83"/>
      <c r="F30" s="83"/>
      <c r="G30" s="83"/>
    </row>
    <row r="31" spans="1:8">
      <c r="A31" s="80"/>
      <c r="B31" s="81"/>
      <c r="C31" s="81"/>
      <c r="D31" s="82"/>
      <c r="E31" s="83"/>
      <c r="F31" s="83"/>
      <c r="G31" s="83"/>
    </row>
    <row r="32" spans="1:8">
      <c r="A32" s="80"/>
      <c r="B32" s="81"/>
      <c r="C32" s="81"/>
      <c r="D32" s="82"/>
      <c r="E32" s="83"/>
      <c r="F32" s="83"/>
      <c r="G32" s="83"/>
    </row>
    <row r="33" spans="1:7">
      <c r="A33" s="80"/>
      <c r="B33" s="81"/>
      <c r="C33" s="81"/>
      <c r="D33" s="82"/>
      <c r="E33" s="83"/>
      <c r="F33" s="83"/>
      <c r="G33" s="83"/>
    </row>
    <row r="34" spans="1:7">
      <c r="A34" s="80"/>
      <c r="B34" s="81"/>
      <c r="C34" s="81"/>
      <c r="D34" s="82"/>
      <c r="E34" s="83"/>
      <c r="F34" s="83"/>
      <c r="G34" s="83"/>
    </row>
    <row r="35" spans="1:7">
      <c r="A35" s="80"/>
      <c r="B35" s="81"/>
      <c r="C35" s="81"/>
      <c r="D35" s="82"/>
      <c r="E35" s="83"/>
      <c r="F35" s="83"/>
      <c r="G35" s="83"/>
    </row>
    <row r="36" spans="1:7">
      <c r="A36" s="80"/>
      <c r="B36" s="81"/>
      <c r="C36" s="81"/>
      <c r="D36" s="82"/>
      <c r="E36" s="83"/>
      <c r="F36" s="83"/>
      <c r="G36" s="83"/>
    </row>
    <row r="37" spans="1:7">
      <c r="A37" s="80"/>
      <c r="B37" s="81"/>
      <c r="C37" s="81"/>
      <c r="D37" s="82"/>
      <c r="E37" s="83"/>
      <c r="F37" s="83"/>
      <c r="G37" s="83"/>
    </row>
    <row r="38" spans="1:7">
      <c r="A38" s="80"/>
      <c r="B38" s="81"/>
      <c r="C38" s="81"/>
      <c r="D38" s="82"/>
      <c r="E38" s="83"/>
      <c r="F38" s="83"/>
      <c r="G38" s="83"/>
    </row>
    <row r="39" spans="1:7">
      <c r="A39" s="80"/>
      <c r="B39" s="81"/>
      <c r="C39" s="81"/>
      <c r="D39" s="82"/>
      <c r="E39" s="83"/>
      <c r="F39" s="83"/>
      <c r="G39" s="83"/>
    </row>
    <row r="40" spans="1:7">
      <c r="A40" s="80"/>
      <c r="B40" s="81"/>
      <c r="C40" s="81"/>
      <c r="D40" s="82"/>
      <c r="E40" s="83"/>
      <c r="F40" s="83"/>
      <c r="G40" s="83"/>
    </row>
    <row r="41" spans="1:7">
      <c r="A41" s="80"/>
      <c r="B41" s="81"/>
      <c r="C41" s="81"/>
      <c r="D41" s="82"/>
      <c r="E41" s="83"/>
      <c r="F41" s="83"/>
      <c r="G41" s="83"/>
    </row>
    <row r="42" spans="1:7">
      <c r="A42" s="80"/>
      <c r="B42" s="81"/>
      <c r="C42" s="81"/>
      <c r="D42" s="82"/>
      <c r="E42" s="83"/>
      <c r="F42" s="83"/>
      <c r="G42" s="83"/>
    </row>
    <row r="43" spans="1:7">
      <c r="A43" s="80"/>
      <c r="B43" s="81"/>
      <c r="C43" s="81"/>
      <c r="D43" s="82"/>
      <c r="E43" s="83"/>
      <c r="F43" s="83"/>
      <c r="G43" s="83"/>
    </row>
    <row r="44" spans="1:7">
      <c r="A44" s="80"/>
      <c r="B44" s="81"/>
      <c r="C44" s="81"/>
      <c r="D44" s="82"/>
      <c r="E44" s="83"/>
      <c r="F44" s="83"/>
      <c r="G44" s="83"/>
    </row>
    <row r="45" spans="1:7">
      <c r="A45" s="80"/>
      <c r="B45" s="81"/>
      <c r="C45" s="81"/>
      <c r="D45" s="82"/>
      <c r="E45" s="83"/>
      <c r="F45" s="83"/>
      <c r="G45" s="83"/>
    </row>
    <row r="46" spans="1:7">
      <c r="A46" s="80"/>
      <c r="B46" s="81"/>
      <c r="C46" s="81"/>
      <c r="D46" s="82"/>
      <c r="E46" s="83"/>
      <c r="F46" s="83"/>
      <c r="G46" s="83"/>
    </row>
    <row r="47" spans="1:7">
      <c r="A47" s="80"/>
      <c r="B47" s="81"/>
      <c r="C47" s="81"/>
      <c r="D47" s="82"/>
      <c r="E47" s="83"/>
      <c r="F47" s="83"/>
      <c r="G47" s="83"/>
    </row>
    <row r="48" spans="1:7">
      <c r="A48" s="80"/>
      <c r="B48" s="81"/>
      <c r="C48" s="81"/>
      <c r="D48" s="82"/>
      <c r="E48" s="83"/>
      <c r="F48" s="83"/>
      <c r="G48" s="83"/>
    </row>
    <row r="49" spans="1:7">
      <c r="A49" s="80"/>
      <c r="B49" s="81"/>
      <c r="C49" s="81"/>
      <c r="D49" s="82"/>
      <c r="E49" s="83"/>
      <c r="F49" s="83"/>
      <c r="G49" s="83"/>
    </row>
    <row r="50" spans="1:7">
      <c r="A50" s="80"/>
      <c r="D50" s="84"/>
      <c r="E50" s="85"/>
      <c r="F50" s="85"/>
      <c r="G50" s="85"/>
    </row>
    <row r="51" spans="1:7">
      <c r="A51" s="4"/>
      <c r="D51" s="84"/>
      <c r="E51" s="85"/>
      <c r="F51" s="85"/>
      <c r="G51" s="85"/>
    </row>
    <row r="52" spans="1:7">
      <c r="A52" s="4"/>
      <c r="D52" s="84"/>
      <c r="E52" s="85"/>
      <c r="F52" s="85"/>
      <c r="G52" s="85"/>
    </row>
    <row r="53" spans="1:7">
      <c r="A53" s="4"/>
      <c r="D53" s="84"/>
      <c r="E53" s="85"/>
      <c r="F53" s="85"/>
      <c r="G53" s="85"/>
    </row>
    <row r="54" spans="1:7">
      <c r="A54" s="4"/>
      <c r="D54" s="84"/>
      <c r="E54" s="85"/>
      <c r="F54" s="85"/>
      <c r="G54" s="85"/>
    </row>
    <row r="55" spans="1:7">
      <c r="A55" s="4"/>
      <c r="D55" s="84"/>
      <c r="E55" s="85"/>
      <c r="F55" s="85"/>
      <c r="G55" s="85"/>
    </row>
    <row r="56" spans="1:7">
      <c r="A56" s="4"/>
      <c r="D56" s="84"/>
      <c r="E56" s="85"/>
      <c r="F56" s="85"/>
      <c r="G56" s="85"/>
    </row>
    <row r="57" spans="1:7">
      <c r="A57" s="4"/>
      <c r="D57" s="84"/>
      <c r="E57" s="85"/>
      <c r="F57" s="85"/>
      <c r="G57" s="85"/>
    </row>
    <row r="58" spans="1:7">
      <c r="A58" s="4"/>
      <c r="D58" s="84"/>
      <c r="E58" s="85"/>
      <c r="F58" s="85"/>
      <c r="G58" s="85"/>
    </row>
    <row r="59" spans="1:7">
      <c r="A59" s="4"/>
      <c r="D59" s="84"/>
      <c r="E59" s="85"/>
      <c r="F59" s="85"/>
      <c r="G59" s="85"/>
    </row>
    <row r="60" spans="1:7">
      <c r="A60" s="4"/>
      <c r="D60" s="84"/>
      <c r="E60" s="85"/>
      <c r="F60" s="85"/>
      <c r="G60" s="85"/>
    </row>
    <row r="61" spans="1:7">
      <c r="A61" s="4"/>
      <c r="D61" s="84"/>
      <c r="E61" s="85"/>
      <c r="F61" s="85"/>
      <c r="G61" s="85"/>
    </row>
    <row r="62" spans="1:7">
      <c r="A62" s="4"/>
      <c r="D62" s="84"/>
      <c r="E62" s="85"/>
      <c r="F62" s="85"/>
      <c r="G62" s="85"/>
    </row>
    <row r="63" spans="1:7">
      <c r="A63" s="4"/>
      <c r="D63" s="84"/>
      <c r="E63" s="85"/>
      <c r="F63" s="85"/>
      <c r="G63" s="85"/>
    </row>
    <row r="64" spans="1:7">
      <c r="A64" s="4"/>
      <c r="D64" s="84"/>
      <c r="E64" s="85"/>
      <c r="F64" s="85"/>
      <c r="G64" s="85"/>
    </row>
    <row r="65" spans="1:7">
      <c r="A65" s="4"/>
      <c r="D65" s="84"/>
      <c r="E65" s="85"/>
      <c r="F65" s="85"/>
      <c r="G65" s="85"/>
    </row>
    <row r="66" spans="1:7">
      <c r="A66" s="4"/>
      <c r="D66" s="84"/>
      <c r="E66" s="85"/>
      <c r="F66" s="85"/>
      <c r="G66" s="85"/>
    </row>
    <row r="67" spans="1:7">
      <c r="A67" s="4"/>
      <c r="D67" s="84"/>
      <c r="E67" s="85"/>
      <c r="F67" s="85"/>
      <c r="G67" s="85"/>
    </row>
    <row r="68" spans="1:7">
      <c r="A68" s="4"/>
      <c r="D68" s="84"/>
      <c r="E68" s="85"/>
      <c r="F68" s="85"/>
      <c r="G68" s="85"/>
    </row>
    <row r="69" spans="1:7">
      <c r="A69" s="4"/>
      <c r="D69" s="84"/>
      <c r="E69" s="85"/>
      <c r="F69" s="85"/>
      <c r="G69" s="85"/>
    </row>
    <row r="70" spans="1:7">
      <c r="A70" s="4"/>
      <c r="D70" s="84"/>
      <c r="E70" s="85"/>
      <c r="F70" s="85"/>
      <c r="G70" s="85"/>
    </row>
    <row r="71" spans="1:7">
      <c r="A71" s="4"/>
      <c r="D71" s="84"/>
      <c r="E71" s="85"/>
      <c r="F71" s="85"/>
      <c r="G71" s="85"/>
    </row>
    <row r="72" spans="1:7">
      <c r="A72" s="4"/>
      <c r="D72" s="84"/>
      <c r="E72" s="85"/>
      <c r="F72" s="85"/>
      <c r="G72" s="85"/>
    </row>
    <row r="73" spans="1:7">
      <c r="A73" s="4"/>
    </row>
    <row r="74" spans="1:7">
      <c r="A74" s="6"/>
    </row>
    <row r="75" spans="1:7">
      <c r="A75" s="6"/>
    </row>
    <row r="76" spans="1:7">
      <c r="A76" s="6"/>
    </row>
    <row r="77" spans="1:7">
      <c r="A77" s="6"/>
    </row>
    <row r="78" spans="1:7">
      <c r="A78" s="6"/>
    </row>
    <row r="79" spans="1:7">
      <c r="A79" s="6"/>
    </row>
    <row r="80" spans="1:7">
      <c r="A80" s="6"/>
    </row>
    <row r="81" spans="1:1">
      <c r="A81" s="6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</sheetData>
  <mergeCells count="3">
    <mergeCell ref="F18:G18"/>
    <mergeCell ref="A2:G2"/>
    <mergeCell ref="F17:H17"/>
  </mergeCells>
  <printOptions horizontalCentered="1"/>
  <pageMargins left="0.59055118110236227" right="0.59055118110236227" top="0.78740157480314965" bottom="0.59055118110236227" header="0" footer="0"/>
  <pageSetup paperSize="9" scale="89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7"/>
  <sheetViews>
    <sheetView view="pageBreakPreview" zoomScale="70" zoomScaleNormal="50" zoomScaleSheetLayoutView="70" workbookViewId="0">
      <selection activeCell="O5" sqref="O5"/>
    </sheetView>
  </sheetViews>
  <sheetFormatPr defaultColWidth="9.140625" defaultRowHeight="18.75"/>
  <cols>
    <col min="1" max="1" width="98.5703125" style="2" customWidth="1"/>
    <col min="2" max="2" width="14.85546875" style="87" customWidth="1"/>
    <col min="3" max="7" width="22.42578125" style="87" customWidth="1"/>
    <col min="8" max="8" width="19.85546875" style="87" customWidth="1"/>
    <col min="9" max="9" width="31.85546875" style="87" customWidth="1"/>
    <col min="10" max="11" width="9.140625" style="2"/>
    <col min="12" max="12" width="15.7109375" style="2" customWidth="1"/>
    <col min="13" max="13" width="10.28515625" style="2" bestFit="1" customWidth="1"/>
    <col min="14" max="16384" width="9.140625" style="2"/>
  </cols>
  <sheetData>
    <row r="1" spans="1:13" ht="29.25" customHeight="1">
      <c r="H1" s="50" t="s">
        <v>344</v>
      </c>
    </row>
    <row r="2" spans="1:13" ht="37.5" customHeight="1">
      <c r="A2" s="483" t="s">
        <v>75</v>
      </c>
      <c r="B2" s="483"/>
      <c r="C2" s="483"/>
      <c r="D2" s="483"/>
      <c r="E2" s="483"/>
      <c r="F2" s="483"/>
      <c r="G2" s="483"/>
      <c r="H2" s="483"/>
      <c r="I2" s="483"/>
    </row>
    <row r="3" spans="1:13" ht="22.5" customHeight="1">
      <c r="A3" s="337"/>
      <c r="B3" s="7"/>
      <c r="C3" s="7"/>
      <c r="D3" s="7"/>
      <c r="E3" s="7"/>
      <c r="F3" s="7"/>
      <c r="G3" s="7"/>
      <c r="H3" s="7" t="s">
        <v>463</v>
      </c>
      <c r="I3" s="7"/>
    </row>
    <row r="4" spans="1:13" ht="55.5" customHeight="1">
      <c r="A4" s="485" t="s">
        <v>155</v>
      </c>
      <c r="B4" s="484" t="s">
        <v>18</v>
      </c>
      <c r="C4" s="484" t="s">
        <v>278</v>
      </c>
      <c r="D4" s="484"/>
      <c r="E4" s="485" t="s">
        <v>456</v>
      </c>
      <c r="F4" s="485"/>
      <c r="G4" s="485"/>
      <c r="H4" s="485"/>
      <c r="I4" s="485"/>
    </row>
    <row r="5" spans="1:13" ht="108" customHeight="1">
      <c r="A5" s="485"/>
      <c r="B5" s="484"/>
      <c r="C5" s="338" t="s">
        <v>461</v>
      </c>
      <c r="D5" s="338" t="s">
        <v>462</v>
      </c>
      <c r="E5" s="338" t="s">
        <v>146</v>
      </c>
      <c r="F5" s="338" t="s">
        <v>142</v>
      </c>
      <c r="G5" s="51" t="s">
        <v>152</v>
      </c>
      <c r="H5" s="51" t="s">
        <v>364</v>
      </c>
      <c r="I5" s="338" t="s">
        <v>151</v>
      </c>
    </row>
    <row r="6" spans="1:13" ht="24.75" customHeight="1">
      <c r="A6" s="52">
        <v>1</v>
      </c>
      <c r="B6" s="338">
        <v>2</v>
      </c>
      <c r="C6" s="52">
        <v>3</v>
      </c>
      <c r="D6" s="338">
        <v>4</v>
      </c>
      <c r="E6" s="52">
        <v>5</v>
      </c>
      <c r="F6" s="338">
        <v>6</v>
      </c>
      <c r="G6" s="52">
        <v>7</v>
      </c>
      <c r="H6" s="338">
        <v>8</v>
      </c>
      <c r="I6" s="52">
        <v>9</v>
      </c>
    </row>
    <row r="7" spans="1:13" s="48" customFormat="1" ht="32.25" customHeight="1">
      <c r="A7" s="486" t="s">
        <v>150</v>
      </c>
      <c r="B7" s="486"/>
      <c r="C7" s="486"/>
      <c r="D7" s="486"/>
      <c r="E7" s="486"/>
      <c r="F7" s="486"/>
      <c r="G7" s="486"/>
      <c r="H7" s="486"/>
      <c r="I7" s="486"/>
    </row>
    <row r="8" spans="1:13" s="48" customFormat="1" ht="32.25" customHeight="1">
      <c r="A8" s="345" t="s">
        <v>124</v>
      </c>
      <c r="B8" s="346">
        <v>1000</v>
      </c>
      <c r="C8" s="347">
        <v>21039</v>
      </c>
      <c r="D8" s="347">
        <v>23687</v>
      </c>
      <c r="E8" s="347">
        <v>22000</v>
      </c>
      <c r="F8" s="347">
        <v>23687</v>
      </c>
      <c r="G8" s="251">
        <f>IF(F8="(    )",0,F8)-IF(E8="(    )",0,E8)</f>
        <v>1687</v>
      </c>
      <c r="H8" s="251">
        <f t="shared" ref="H8:H10" si="0">IF(IF(E8="(    )",0,E8)=0,0,IF(F8="(    )",0,F8)/IF(E8="(    )",0,E8))*100</f>
        <v>107.66818181818181</v>
      </c>
      <c r="I8" s="348"/>
      <c r="L8" s="702"/>
      <c r="M8" s="702"/>
    </row>
    <row r="9" spans="1:13" s="48" customFormat="1" ht="32.25" customHeight="1">
      <c r="A9" s="345" t="s">
        <v>111</v>
      </c>
      <c r="B9" s="346">
        <v>1010</v>
      </c>
      <c r="C9" s="347">
        <f>SUM(C10:C17)</f>
        <v>-18282</v>
      </c>
      <c r="D9" s="347">
        <f t="shared" ref="D9:F9" si="1">SUM(D10:D17)</f>
        <v>-20923</v>
      </c>
      <c r="E9" s="347">
        <f t="shared" si="1"/>
        <v>-18850</v>
      </c>
      <c r="F9" s="347">
        <f t="shared" si="1"/>
        <v>-20923</v>
      </c>
      <c r="G9" s="251">
        <f t="shared" ref="G9:G10" si="2">IF(F9="(    )",0,F9)-IF(E9="(    )",0,E9)</f>
        <v>-2073</v>
      </c>
      <c r="H9" s="251">
        <f t="shared" si="0"/>
        <v>110.9973474801061</v>
      </c>
      <c r="I9" s="348"/>
      <c r="L9" s="329"/>
    </row>
    <row r="10" spans="1:13" ht="32.25" customHeight="1">
      <c r="A10" s="216" t="s">
        <v>303</v>
      </c>
      <c r="B10" s="217">
        <v>1011</v>
      </c>
      <c r="C10" s="349">
        <v>-2287</v>
      </c>
      <c r="D10" s="349">
        <v>-2258</v>
      </c>
      <c r="E10" s="349">
        <v>-2200</v>
      </c>
      <c r="F10" s="349">
        <v>-2258</v>
      </c>
      <c r="G10" s="253">
        <f t="shared" si="2"/>
        <v>-58</v>
      </c>
      <c r="H10" s="253">
        <f t="shared" si="0"/>
        <v>102.63636363636364</v>
      </c>
      <c r="I10" s="219"/>
    </row>
    <row r="11" spans="1:13" ht="32.25" customHeight="1">
      <c r="A11" s="216" t="s">
        <v>432</v>
      </c>
      <c r="B11" s="217">
        <v>1012</v>
      </c>
      <c r="C11" s="349">
        <v>-205</v>
      </c>
      <c r="D11" s="349">
        <v>-438</v>
      </c>
      <c r="E11" s="349">
        <v>-580</v>
      </c>
      <c r="F11" s="349">
        <v>-438</v>
      </c>
      <c r="G11" s="253">
        <f t="shared" ref="G11" si="3">IF(F11="(    )",0,F11)-IF(E11="(    )",0,E11)</f>
        <v>142</v>
      </c>
      <c r="H11" s="253">
        <f t="shared" ref="H11" si="4">IF(IF(E11="(    )",0,E11)=0,0,IF(F11="(    )",0,F11)/IF(E11="(    )",0,E11))*100</f>
        <v>75.517241379310335</v>
      </c>
      <c r="I11" s="219"/>
    </row>
    <row r="12" spans="1:13" ht="32.25" customHeight="1">
      <c r="A12" s="216" t="s">
        <v>304</v>
      </c>
      <c r="B12" s="217">
        <v>1013</v>
      </c>
      <c r="C12" s="349">
        <v>-342</v>
      </c>
      <c r="D12" s="349">
        <v>-457</v>
      </c>
      <c r="E12" s="349">
        <v>-600</v>
      </c>
      <c r="F12" s="349">
        <v>-457</v>
      </c>
      <c r="G12" s="253">
        <f t="shared" ref="G12:G75" si="5">IF(F12="(    )",0,F12)-IF(E12="(    )",0,E12)</f>
        <v>143</v>
      </c>
      <c r="H12" s="253">
        <f t="shared" ref="H12:H75" si="6">IF(IF(E12="(    )",0,E12)=0,0,IF(F12="(    )",0,F12)/IF(E12="(    )",0,E12))*100</f>
        <v>76.166666666666671</v>
      </c>
      <c r="I12" s="219"/>
    </row>
    <row r="13" spans="1:13" ht="32.25" customHeight="1">
      <c r="A13" s="216" t="s">
        <v>5</v>
      </c>
      <c r="B13" s="217">
        <v>1014</v>
      </c>
      <c r="C13" s="349">
        <v>-12064</v>
      </c>
      <c r="D13" s="349">
        <v>-14192</v>
      </c>
      <c r="E13" s="349">
        <v>-12245</v>
      </c>
      <c r="F13" s="349">
        <v>-14192</v>
      </c>
      <c r="G13" s="253">
        <f t="shared" si="5"/>
        <v>-1947</v>
      </c>
      <c r="H13" s="253">
        <f t="shared" si="6"/>
        <v>115.90036749693753</v>
      </c>
      <c r="I13" s="219"/>
    </row>
    <row r="14" spans="1:13" ht="32.25" customHeight="1">
      <c r="A14" s="216" t="s">
        <v>6</v>
      </c>
      <c r="B14" s="217">
        <v>1015</v>
      </c>
      <c r="C14" s="349">
        <v>-2919</v>
      </c>
      <c r="D14" s="349">
        <v>-3006</v>
      </c>
      <c r="E14" s="349">
        <v>-2694</v>
      </c>
      <c r="F14" s="349">
        <v>-3006</v>
      </c>
      <c r="G14" s="253">
        <f t="shared" si="5"/>
        <v>-312</v>
      </c>
      <c r="H14" s="253">
        <f t="shared" si="6"/>
        <v>111.58129175946547</v>
      </c>
      <c r="I14" s="219"/>
    </row>
    <row r="15" spans="1:13" s="1" customFormat="1" ht="40.5">
      <c r="A15" s="216" t="s">
        <v>305</v>
      </c>
      <c r="B15" s="338">
        <v>1016</v>
      </c>
      <c r="C15" s="349">
        <v>-71</v>
      </c>
      <c r="D15" s="349">
        <v>-124</v>
      </c>
      <c r="E15" s="349">
        <v>-62</v>
      </c>
      <c r="F15" s="349">
        <v>-124</v>
      </c>
      <c r="G15" s="253">
        <f t="shared" si="5"/>
        <v>-62</v>
      </c>
      <c r="H15" s="253">
        <f t="shared" si="6"/>
        <v>200</v>
      </c>
      <c r="I15" s="341"/>
    </row>
    <row r="16" spans="1:13" s="1" customFormat="1" ht="32.25" customHeight="1">
      <c r="A16" s="216" t="s">
        <v>306</v>
      </c>
      <c r="B16" s="338">
        <v>1017</v>
      </c>
      <c r="C16" s="349">
        <v>-178</v>
      </c>
      <c r="D16" s="349">
        <v>-230</v>
      </c>
      <c r="E16" s="349">
        <v>-148</v>
      </c>
      <c r="F16" s="349">
        <v>-230</v>
      </c>
      <c r="G16" s="253">
        <f t="shared" si="5"/>
        <v>-82</v>
      </c>
      <c r="H16" s="253">
        <f t="shared" si="6"/>
        <v>155.40540540540539</v>
      </c>
      <c r="I16" s="341"/>
    </row>
    <row r="17" spans="1:9" ht="32.25" customHeight="1">
      <c r="A17" s="216" t="s">
        <v>307</v>
      </c>
      <c r="B17" s="217">
        <v>1018</v>
      </c>
      <c r="C17" s="349">
        <f>'Розшифровка фінрезультати'!C6</f>
        <v>-216</v>
      </c>
      <c r="D17" s="349">
        <f>'Розшифровка фінрезультати'!E6</f>
        <v>-218</v>
      </c>
      <c r="E17" s="349">
        <f>'Розшифровка фінрезультати'!D6</f>
        <v>-321</v>
      </c>
      <c r="F17" s="349">
        <f>'Розшифровка фінрезультати'!E6</f>
        <v>-218</v>
      </c>
      <c r="G17" s="253">
        <f t="shared" si="5"/>
        <v>103</v>
      </c>
      <c r="H17" s="253">
        <f t="shared" si="6"/>
        <v>67.912772585669785</v>
      </c>
      <c r="I17" s="219"/>
    </row>
    <row r="18" spans="1:9" s="48" customFormat="1" ht="32.25" customHeight="1">
      <c r="A18" s="345" t="s">
        <v>23</v>
      </c>
      <c r="B18" s="346">
        <v>1020</v>
      </c>
      <c r="C18" s="347">
        <f>SUM(C8,C9)</f>
        <v>2757</v>
      </c>
      <c r="D18" s="347">
        <f t="shared" ref="D18:F18" si="7">SUM(D8,D9)</f>
        <v>2764</v>
      </c>
      <c r="E18" s="347">
        <f t="shared" si="7"/>
        <v>3150</v>
      </c>
      <c r="F18" s="347">
        <f t="shared" si="7"/>
        <v>2764</v>
      </c>
      <c r="G18" s="251">
        <f t="shared" si="5"/>
        <v>-386</v>
      </c>
      <c r="H18" s="251">
        <f t="shared" si="6"/>
        <v>87.746031746031747</v>
      </c>
      <c r="I18" s="348"/>
    </row>
    <row r="19" spans="1:9" s="48" customFormat="1" ht="32.25" customHeight="1">
      <c r="A19" s="345" t="s">
        <v>131</v>
      </c>
      <c r="B19" s="346">
        <v>1030</v>
      </c>
      <c r="C19" s="347">
        <f>SUM(C20:C37,C39)</f>
        <v>-2559</v>
      </c>
      <c r="D19" s="347">
        <f t="shared" ref="D19:F19" si="8">SUM(D20:D37,D39)</f>
        <v>-2873</v>
      </c>
      <c r="E19" s="347">
        <f t="shared" si="8"/>
        <v>-2703</v>
      </c>
      <c r="F19" s="347">
        <f t="shared" si="8"/>
        <v>-2873</v>
      </c>
      <c r="G19" s="251">
        <f t="shared" si="5"/>
        <v>-170</v>
      </c>
      <c r="H19" s="251">
        <f t="shared" si="6"/>
        <v>106.28930817610063</v>
      </c>
      <c r="I19" s="348"/>
    </row>
    <row r="20" spans="1:9" s="48" customFormat="1" ht="32.25" customHeight="1">
      <c r="A20" s="216" t="s">
        <v>82</v>
      </c>
      <c r="B20" s="217">
        <v>1031</v>
      </c>
      <c r="C20" s="349">
        <f>-'6.2. Інша інфо_2'!R9</f>
        <v>0</v>
      </c>
      <c r="D20" s="349">
        <f>-'6.2. Інша інфо_2'!X9</f>
        <v>0</v>
      </c>
      <c r="E20" s="349">
        <f>'6.2. Інша інфо_2'!U9</f>
        <v>0</v>
      </c>
      <c r="F20" s="349">
        <f>-'6.2. Інша інфо_2'!X9</f>
        <v>0</v>
      </c>
      <c r="G20" s="253">
        <f t="shared" si="5"/>
        <v>0</v>
      </c>
      <c r="H20" s="253">
        <f t="shared" si="6"/>
        <v>0</v>
      </c>
      <c r="I20" s="219"/>
    </row>
    <row r="21" spans="1:9" s="48" customFormat="1" ht="32.25" customHeight="1">
      <c r="A21" s="216" t="s">
        <v>125</v>
      </c>
      <c r="B21" s="217">
        <v>1032</v>
      </c>
      <c r="C21" s="349">
        <f>-'6.2. Інша інфо_2'!R20</f>
        <v>0</v>
      </c>
      <c r="D21" s="349">
        <f>-'6.2. Інша інфо_2'!X20</f>
        <v>0</v>
      </c>
      <c r="E21" s="349">
        <f>'6.2. Інша інфо_2'!U20</f>
        <v>0</v>
      </c>
      <c r="F21" s="349">
        <f>-'6.2. Інша інфо_2'!X20</f>
        <v>0</v>
      </c>
      <c r="G21" s="253">
        <f t="shared" si="5"/>
        <v>0</v>
      </c>
      <c r="H21" s="253">
        <f t="shared" si="6"/>
        <v>0</v>
      </c>
      <c r="I21" s="219"/>
    </row>
    <row r="22" spans="1:9" s="48" customFormat="1" ht="32.25" customHeight="1">
      <c r="A22" s="216" t="s">
        <v>22</v>
      </c>
      <c r="B22" s="217">
        <v>1033</v>
      </c>
      <c r="C22" s="349" t="s">
        <v>187</v>
      </c>
      <c r="D22" s="349" t="s">
        <v>187</v>
      </c>
      <c r="E22" s="349" t="s">
        <v>187</v>
      </c>
      <c r="F22" s="349" t="s">
        <v>187</v>
      </c>
      <c r="G22" s="253">
        <f t="shared" si="5"/>
        <v>0</v>
      </c>
      <c r="H22" s="253">
        <f t="shared" si="6"/>
        <v>0</v>
      </c>
      <c r="I22" s="219"/>
    </row>
    <row r="23" spans="1:9" s="48" customFormat="1" ht="32.25" customHeight="1">
      <c r="A23" s="216" t="s">
        <v>32</v>
      </c>
      <c r="B23" s="217">
        <v>1034</v>
      </c>
      <c r="C23" s="349" t="s">
        <v>187</v>
      </c>
      <c r="D23" s="349" t="s">
        <v>187</v>
      </c>
      <c r="E23" s="349" t="s">
        <v>187</v>
      </c>
      <c r="F23" s="349" t="s">
        <v>187</v>
      </c>
      <c r="G23" s="253">
        <f t="shared" si="5"/>
        <v>0</v>
      </c>
      <c r="H23" s="253">
        <f t="shared" si="6"/>
        <v>0</v>
      </c>
      <c r="I23" s="219"/>
    </row>
    <row r="24" spans="1:9" s="48" customFormat="1" ht="32.25" customHeight="1">
      <c r="A24" s="216" t="s">
        <v>33</v>
      </c>
      <c r="B24" s="217">
        <v>1035</v>
      </c>
      <c r="C24" s="349">
        <v>-25</v>
      </c>
      <c r="D24" s="349">
        <v>-29</v>
      </c>
      <c r="E24" s="349">
        <v>-24</v>
      </c>
      <c r="F24" s="349">
        <v>-29</v>
      </c>
      <c r="G24" s="253">
        <f t="shared" si="5"/>
        <v>-5</v>
      </c>
      <c r="H24" s="253">
        <f t="shared" si="6"/>
        <v>120.83333333333333</v>
      </c>
      <c r="I24" s="219"/>
    </row>
    <row r="25" spans="1:9" s="48" customFormat="1" ht="32.25" customHeight="1">
      <c r="A25" s="216" t="s">
        <v>34</v>
      </c>
      <c r="B25" s="217">
        <v>1036</v>
      </c>
      <c r="C25" s="349">
        <v>-1603</v>
      </c>
      <c r="D25" s="349">
        <v>-1714</v>
      </c>
      <c r="E25" s="349">
        <v>-1555</v>
      </c>
      <c r="F25" s="349">
        <v>-1714</v>
      </c>
      <c r="G25" s="253">
        <f t="shared" si="5"/>
        <v>-159</v>
      </c>
      <c r="H25" s="253">
        <f t="shared" si="6"/>
        <v>110.22508038585208</v>
      </c>
      <c r="I25" s="219"/>
    </row>
    <row r="26" spans="1:9" s="48" customFormat="1" ht="32.25" customHeight="1">
      <c r="A26" s="216" t="s">
        <v>35</v>
      </c>
      <c r="B26" s="217">
        <v>1037</v>
      </c>
      <c r="C26" s="349">
        <v>-301</v>
      </c>
      <c r="D26" s="349">
        <v>-314</v>
      </c>
      <c r="E26" s="349">
        <v>-342</v>
      </c>
      <c r="F26" s="349">
        <v>-314</v>
      </c>
      <c r="G26" s="253">
        <f t="shared" si="5"/>
        <v>28</v>
      </c>
      <c r="H26" s="253">
        <f t="shared" si="6"/>
        <v>91.812865497076018</v>
      </c>
      <c r="I26" s="219"/>
    </row>
    <row r="27" spans="1:9" s="48" customFormat="1" ht="40.5">
      <c r="A27" s="216" t="s">
        <v>36</v>
      </c>
      <c r="B27" s="217">
        <v>1038</v>
      </c>
      <c r="C27" s="349">
        <v>-75</v>
      </c>
      <c r="D27" s="349">
        <v>-55</v>
      </c>
      <c r="E27" s="349">
        <v>-62</v>
      </c>
      <c r="F27" s="349">
        <v>-55</v>
      </c>
      <c r="G27" s="253">
        <f t="shared" si="5"/>
        <v>7</v>
      </c>
      <c r="H27" s="253">
        <f t="shared" si="6"/>
        <v>88.709677419354833</v>
      </c>
      <c r="I27" s="219"/>
    </row>
    <row r="28" spans="1:9" s="1" customFormat="1" ht="40.5">
      <c r="A28" s="216" t="s">
        <v>37</v>
      </c>
      <c r="B28" s="217">
        <v>1039</v>
      </c>
      <c r="C28" s="349" t="s">
        <v>187</v>
      </c>
      <c r="D28" s="349" t="s">
        <v>187</v>
      </c>
      <c r="E28" s="349" t="s">
        <v>187</v>
      </c>
      <c r="F28" s="349" t="s">
        <v>187</v>
      </c>
      <c r="G28" s="253">
        <f t="shared" si="5"/>
        <v>0</v>
      </c>
      <c r="H28" s="253">
        <f t="shared" si="6"/>
        <v>0</v>
      </c>
      <c r="I28" s="219"/>
    </row>
    <row r="29" spans="1:9" s="48" customFormat="1" ht="32.25" customHeight="1">
      <c r="A29" s="216" t="s">
        <v>38</v>
      </c>
      <c r="B29" s="217">
        <v>1040</v>
      </c>
      <c r="C29" s="349" t="s">
        <v>187</v>
      </c>
      <c r="D29" s="349" t="s">
        <v>187</v>
      </c>
      <c r="E29" s="349" t="s">
        <v>187</v>
      </c>
      <c r="F29" s="349" t="s">
        <v>187</v>
      </c>
      <c r="G29" s="253">
        <f t="shared" si="5"/>
        <v>0</v>
      </c>
      <c r="H29" s="253">
        <f t="shared" si="6"/>
        <v>0</v>
      </c>
      <c r="I29" s="219"/>
    </row>
    <row r="30" spans="1:9" s="48" customFormat="1" ht="32.25" customHeight="1">
      <c r="A30" s="216" t="s">
        <v>39</v>
      </c>
      <c r="B30" s="217">
        <v>1041</v>
      </c>
      <c r="C30" s="349" t="s">
        <v>187</v>
      </c>
      <c r="D30" s="349" t="s">
        <v>187</v>
      </c>
      <c r="E30" s="349" t="s">
        <v>187</v>
      </c>
      <c r="F30" s="349" t="s">
        <v>187</v>
      </c>
      <c r="G30" s="253">
        <f t="shared" si="5"/>
        <v>0</v>
      </c>
      <c r="H30" s="253">
        <f t="shared" si="6"/>
        <v>0</v>
      </c>
      <c r="I30" s="219"/>
    </row>
    <row r="31" spans="1:9" s="48" customFormat="1" ht="32.25" customHeight="1">
      <c r="A31" s="216" t="s">
        <v>40</v>
      </c>
      <c r="B31" s="217">
        <v>1042</v>
      </c>
      <c r="C31" s="349">
        <v>-72</v>
      </c>
      <c r="D31" s="349">
        <v>-92</v>
      </c>
      <c r="E31" s="349">
        <v>-84</v>
      </c>
      <c r="F31" s="349">
        <v>-92</v>
      </c>
      <c r="G31" s="253">
        <f t="shared" si="5"/>
        <v>-8</v>
      </c>
      <c r="H31" s="253">
        <f t="shared" si="6"/>
        <v>109.52380952380953</v>
      </c>
      <c r="I31" s="219"/>
    </row>
    <row r="32" spans="1:9" s="48" customFormat="1" ht="32.25" customHeight="1">
      <c r="A32" s="216" t="s">
        <v>56</v>
      </c>
      <c r="B32" s="217">
        <v>1043</v>
      </c>
      <c r="C32" s="349">
        <v>-45</v>
      </c>
      <c r="D32" s="349">
        <v>-40</v>
      </c>
      <c r="E32" s="349">
        <v>-55</v>
      </c>
      <c r="F32" s="349">
        <v>-40</v>
      </c>
      <c r="G32" s="253">
        <f t="shared" si="5"/>
        <v>15</v>
      </c>
      <c r="H32" s="253">
        <f t="shared" si="6"/>
        <v>72.727272727272734</v>
      </c>
      <c r="I32" s="219"/>
    </row>
    <row r="33" spans="1:9" s="48" customFormat="1" ht="32.25" customHeight="1">
      <c r="A33" s="216" t="s">
        <v>41</v>
      </c>
      <c r="B33" s="217">
        <v>1044</v>
      </c>
      <c r="C33" s="349">
        <v>-34</v>
      </c>
      <c r="D33" s="349">
        <v>-14</v>
      </c>
      <c r="E33" s="349">
        <v>-24</v>
      </c>
      <c r="F33" s="349">
        <v>-14</v>
      </c>
      <c r="G33" s="253">
        <f t="shared" si="5"/>
        <v>10</v>
      </c>
      <c r="H33" s="253">
        <f t="shared" si="6"/>
        <v>58.333333333333336</v>
      </c>
      <c r="I33" s="219"/>
    </row>
    <row r="34" spans="1:9" s="48" customFormat="1" ht="32.25" customHeight="1">
      <c r="A34" s="216" t="s">
        <v>42</v>
      </c>
      <c r="B34" s="217">
        <v>1045</v>
      </c>
      <c r="C34" s="349" t="s">
        <v>187</v>
      </c>
      <c r="D34" s="349" t="s">
        <v>187</v>
      </c>
      <c r="E34" s="349" t="s">
        <v>187</v>
      </c>
      <c r="F34" s="349" t="s">
        <v>187</v>
      </c>
      <c r="G34" s="253">
        <f t="shared" si="5"/>
        <v>0</v>
      </c>
      <c r="H34" s="253">
        <f t="shared" si="6"/>
        <v>0</v>
      </c>
      <c r="I34" s="219"/>
    </row>
    <row r="35" spans="1:9" s="48" customFormat="1" ht="32.25" customHeight="1">
      <c r="A35" s="216" t="s">
        <v>43</v>
      </c>
      <c r="B35" s="217">
        <v>1046</v>
      </c>
      <c r="C35" s="349" t="s">
        <v>187</v>
      </c>
      <c r="D35" s="349" t="s">
        <v>187</v>
      </c>
      <c r="E35" s="349" t="s">
        <v>187</v>
      </c>
      <c r="F35" s="349" t="s">
        <v>187</v>
      </c>
      <c r="G35" s="253">
        <f t="shared" si="5"/>
        <v>0</v>
      </c>
      <c r="H35" s="253">
        <f t="shared" si="6"/>
        <v>0</v>
      </c>
      <c r="I35" s="219"/>
    </row>
    <row r="36" spans="1:9" s="48" customFormat="1" ht="32.25" customHeight="1">
      <c r="A36" s="216" t="s">
        <v>44</v>
      </c>
      <c r="B36" s="217">
        <v>1047</v>
      </c>
      <c r="C36" s="349" t="s">
        <v>187</v>
      </c>
      <c r="D36" s="349" t="s">
        <v>187</v>
      </c>
      <c r="E36" s="349" t="s">
        <v>187</v>
      </c>
      <c r="F36" s="349" t="s">
        <v>187</v>
      </c>
      <c r="G36" s="253">
        <f t="shared" si="5"/>
        <v>0</v>
      </c>
      <c r="H36" s="253">
        <f t="shared" si="6"/>
        <v>0</v>
      </c>
      <c r="I36" s="219"/>
    </row>
    <row r="37" spans="1:9" s="1" customFormat="1" ht="40.5">
      <c r="A37" s="216" t="s">
        <v>64</v>
      </c>
      <c r="B37" s="217">
        <v>1048</v>
      </c>
      <c r="C37" s="349" t="s">
        <v>187</v>
      </c>
      <c r="D37" s="349" t="s">
        <v>187</v>
      </c>
      <c r="E37" s="349" t="s">
        <v>187</v>
      </c>
      <c r="F37" s="349" t="s">
        <v>187</v>
      </c>
      <c r="G37" s="253">
        <f t="shared" si="5"/>
        <v>0</v>
      </c>
      <c r="H37" s="253">
        <f t="shared" si="6"/>
        <v>0</v>
      </c>
      <c r="I37" s="219"/>
    </row>
    <row r="38" spans="1:9" s="48" customFormat="1" ht="32.25" customHeight="1">
      <c r="A38" s="216" t="s">
        <v>45</v>
      </c>
      <c r="B38" s="217" t="s">
        <v>361</v>
      </c>
      <c r="C38" s="349" t="s">
        <v>187</v>
      </c>
      <c r="D38" s="349" t="s">
        <v>187</v>
      </c>
      <c r="E38" s="349" t="s">
        <v>187</v>
      </c>
      <c r="F38" s="349" t="s">
        <v>187</v>
      </c>
      <c r="G38" s="253">
        <f t="shared" si="5"/>
        <v>0</v>
      </c>
      <c r="H38" s="253">
        <f t="shared" si="6"/>
        <v>0</v>
      </c>
      <c r="I38" s="219"/>
    </row>
    <row r="39" spans="1:9" s="48" customFormat="1" ht="32.25" customHeight="1">
      <c r="A39" s="216" t="s">
        <v>85</v>
      </c>
      <c r="B39" s="217">
        <v>1049</v>
      </c>
      <c r="C39" s="349">
        <f>'Розшифровка фінрезультати'!C20</f>
        <v>-404</v>
      </c>
      <c r="D39" s="349">
        <f>'Розшифровка фінрезультати'!E20</f>
        <v>-615</v>
      </c>
      <c r="E39" s="349">
        <f>'Розшифровка фінрезультати'!D20</f>
        <v>-557</v>
      </c>
      <c r="F39" s="349">
        <f>'Розшифровка фінрезультати'!E20</f>
        <v>-615</v>
      </c>
      <c r="G39" s="253">
        <f t="shared" si="5"/>
        <v>-58</v>
      </c>
      <c r="H39" s="253">
        <f t="shared" si="6"/>
        <v>110.4129263913824</v>
      </c>
      <c r="I39" s="219"/>
    </row>
    <row r="40" spans="1:9" s="48" customFormat="1" ht="32.25" customHeight="1">
      <c r="A40" s="345" t="s">
        <v>132</v>
      </c>
      <c r="B40" s="350">
        <v>1060</v>
      </c>
      <c r="C40" s="347">
        <f>SUM(C41:C47)</f>
        <v>-4</v>
      </c>
      <c r="D40" s="347">
        <f t="shared" ref="D40:F40" si="9">SUM(D41:D47)</f>
        <v>-4</v>
      </c>
      <c r="E40" s="347">
        <f t="shared" si="9"/>
        <v>-6</v>
      </c>
      <c r="F40" s="347">
        <f t="shared" si="9"/>
        <v>-4</v>
      </c>
      <c r="G40" s="251">
        <f t="shared" si="5"/>
        <v>2</v>
      </c>
      <c r="H40" s="251">
        <f t="shared" si="6"/>
        <v>66.666666666666657</v>
      </c>
      <c r="I40" s="350"/>
    </row>
    <row r="41" spans="1:9" s="48" customFormat="1" ht="32.25" customHeight="1">
      <c r="A41" s="216" t="s">
        <v>113</v>
      </c>
      <c r="B41" s="217">
        <v>1061</v>
      </c>
      <c r="C41" s="349" t="s">
        <v>187</v>
      </c>
      <c r="D41" s="349" t="s">
        <v>187</v>
      </c>
      <c r="E41" s="349" t="s">
        <v>187</v>
      </c>
      <c r="F41" s="349" t="s">
        <v>187</v>
      </c>
      <c r="G41" s="253">
        <f t="shared" si="5"/>
        <v>0</v>
      </c>
      <c r="H41" s="253">
        <f t="shared" si="6"/>
        <v>0</v>
      </c>
      <c r="I41" s="219"/>
    </row>
    <row r="42" spans="1:9" s="48" customFormat="1" ht="32.25" customHeight="1">
      <c r="A42" s="216" t="s">
        <v>114</v>
      </c>
      <c r="B42" s="217">
        <v>1062</v>
      </c>
      <c r="C42" s="349" t="s">
        <v>187</v>
      </c>
      <c r="D42" s="349" t="s">
        <v>187</v>
      </c>
      <c r="E42" s="349" t="s">
        <v>187</v>
      </c>
      <c r="F42" s="349" t="s">
        <v>187</v>
      </c>
      <c r="G42" s="253">
        <f t="shared" si="5"/>
        <v>0</v>
      </c>
      <c r="H42" s="253">
        <f t="shared" si="6"/>
        <v>0</v>
      </c>
      <c r="I42" s="219"/>
    </row>
    <row r="43" spans="1:9" s="48" customFormat="1" ht="32.25" customHeight="1">
      <c r="A43" s="216" t="s">
        <v>34</v>
      </c>
      <c r="B43" s="217">
        <v>1063</v>
      </c>
      <c r="C43" s="349" t="s">
        <v>187</v>
      </c>
      <c r="D43" s="349" t="s">
        <v>187</v>
      </c>
      <c r="E43" s="349" t="s">
        <v>187</v>
      </c>
      <c r="F43" s="349" t="s">
        <v>187</v>
      </c>
      <c r="G43" s="253">
        <f t="shared" si="5"/>
        <v>0</v>
      </c>
      <c r="H43" s="253">
        <f t="shared" si="6"/>
        <v>0</v>
      </c>
      <c r="I43" s="219"/>
    </row>
    <row r="44" spans="1:9" s="48" customFormat="1" ht="32.25" customHeight="1">
      <c r="A44" s="216" t="s">
        <v>35</v>
      </c>
      <c r="B44" s="217">
        <v>1064</v>
      </c>
      <c r="C44" s="349" t="s">
        <v>187</v>
      </c>
      <c r="D44" s="349" t="s">
        <v>187</v>
      </c>
      <c r="E44" s="349" t="s">
        <v>187</v>
      </c>
      <c r="F44" s="349" t="s">
        <v>187</v>
      </c>
      <c r="G44" s="253">
        <f t="shared" si="5"/>
        <v>0</v>
      </c>
      <c r="H44" s="253">
        <f t="shared" si="6"/>
        <v>0</v>
      </c>
      <c r="I44" s="219"/>
    </row>
    <row r="45" spans="1:9" s="48" customFormat="1" ht="32.25" customHeight="1">
      <c r="A45" s="216" t="s">
        <v>55</v>
      </c>
      <c r="B45" s="217">
        <v>1065</v>
      </c>
      <c r="C45" s="349" t="s">
        <v>187</v>
      </c>
      <c r="D45" s="349" t="s">
        <v>187</v>
      </c>
      <c r="E45" s="349" t="s">
        <v>187</v>
      </c>
      <c r="F45" s="349" t="s">
        <v>187</v>
      </c>
      <c r="G45" s="253">
        <f t="shared" si="5"/>
        <v>0</v>
      </c>
      <c r="H45" s="253">
        <f t="shared" si="6"/>
        <v>0</v>
      </c>
      <c r="I45" s="219"/>
    </row>
    <row r="46" spans="1:9" s="48" customFormat="1" ht="32.25" customHeight="1">
      <c r="A46" s="216" t="s">
        <v>67</v>
      </c>
      <c r="B46" s="217">
        <v>1066</v>
      </c>
      <c r="C46" s="349">
        <v>-4</v>
      </c>
      <c r="D46" s="349">
        <v>-4</v>
      </c>
      <c r="E46" s="349">
        <v>-6</v>
      </c>
      <c r="F46" s="349">
        <v>-4</v>
      </c>
      <c r="G46" s="253">
        <f t="shared" si="5"/>
        <v>2</v>
      </c>
      <c r="H46" s="253">
        <f t="shared" si="6"/>
        <v>66.666666666666657</v>
      </c>
      <c r="I46" s="219"/>
    </row>
    <row r="47" spans="1:9" s="48" customFormat="1" ht="32.25" customHeight="1">
      <c r="A47" s="216" t="s">
        <v>445</v>
      </c>
      <c r="B47" s="217">
        <v>1067</v>
      </c>
      <c r="C47" s="349">
        <f>'Розшифровка фінрезультати'!C31</f>
        <v>0</v>
      </c>
      <c r="D47" s="349">
        <f>'Розшифровка фінрезультати'!E31</f>
        <v>0</v>
      </c>
      <c r="E47" s="349">
        <f>'Розшифровка фінрезультати'!D31</f>
        <v>0</v>
      </c>
      <c r="F47" s="349">
        <f>'Розшифровка фінрезультати'!E31</f>
        <v>0</v>
      </c>
      <c r="G47" s="253">
        <f t="shared" si="5"/>
        <v>0</v>
      </c>
      <c r="H47" s="253">
        <f t="shared" si="6"/>
        <v>0</v>
      </c>
      <c r="I47" s="219"/>
    </row>
    <row r="48" spans="1:9" s="48" customFormat="1" ht="32.25" customHeight="1">
      <c r="A48" s="351" t="s">
        <v>204</v>
      </c>
      <c r="B48" s="350">
        <v>1070</v>
      </c>
      <c r="C48" s="347">
        <f>SUM(C49:C51)</f>
        <v>25</v>
      </c>
      <c r="D48" s="347">
        <f t="shared" ref="D48:F48" si="10">SUM(D49:D51)</f>
        <v>143</v>
      </c>
      <c r="E48" s="347">
        <f t="shared" si="10"/>
        <v>0</v>
      </c>
      <c r="F48" s="347">
        <f t="shared" si="10"/>
        <v>143</v>
      </c>
      <c r="G48" s="251">
        <f t="shared" si="5"/>
        <v>143</v>
      </c>
      <c r="H48" s="251">
        <f t="shared" si="6"/>
        <v>0</v>
      </c>
      <c r="I48" s="351"/>
    </row>
    <row r="49" spans="1:9" s="48" customFormat="1" ht="32.25" customHeight="1">
      <c r="A49" s="216" t="s">
        <v>129</v>
      </c>
      <c r="B49" s="217">
        <v>1071</v>
      </c>
      <c r="C49" s="349"/>
      <c r="D49" s="349"/>
      <c r="E49" s="349"/>
      <c r="F49" s="349"/>
      <c r="G49" s="253">
        <f t="shared" si="5"/>
        <v>0</v>
      </c>
      <c r="H49" s="253">
        <f t="shared" si="6"/>
        <v>0</v>
      </c>
      <c r="I49" s="219"/>
    </row>
    <row r="50" spans="1:9" s="48" customFormat="1" ht="32.25" customHeight="1">
      <c r="A50" s="216" t="s">
        <v>233</v>
      </c>
      <c r="B50" s="217">
        <v>1072</v>
      </c>
      <c r="C50" s="349"/>
      <c r="D50" s="349"/>
      <c r="E50" s="349"/>
      <c r="F50" s="349"/>
      <c r="G50" s="253">
        <f t="shared" si="5"/>
        <v>0</v>
      </c>
      <c r="H50" s="253">
        <f t="shared" si="6"/>
        <v>0</v>
      </c>
      <c r="I50" s="219"/>
    </row>
    <row r="51" spans="1:9" s="48" customFormat="1" ht="32.25" customHeight="1">
      <c r="A51" s="216" t="s">
        <v>205</v>
      </c>
      <c r="B51" s="217">
        <v>1073</v>
      </c>
      <c r="C51" s="349">
        <f>'Розшифровка фінрезультати'!C34</f>
        <v>25</v>
      </c>
      <c r="D51" s="349">
        <f>'Розшифровка фінрезультати'!E34</f>
        <v>143</v>
      </c>
      <c r="E51" s="349">
        <f>'Розшифровка фінрезультати'!D34</f>
        <v>0</v>
      </c>
      <c r="F51" s="349">
        <f>'Розшифровка фінрезультати'!E34</f>
        <v>143</v>
      </c>
      <c r="G51" s="253">
        <f t="shared" si="5"/>
        <v>143</v>
      </c>
      <c r="H51" s="253">
        <f t="shared" si="6"/>
        <v>0</v>
      </c>
      <c r="I51" s="219"/>
    </row>
    <row r="52" spans="1:9" s="48" customFormat="1" ht="32.25" customHeight="1">
      <c r="A52" s="351" t="s">
        <v>68</v>
      </c>
      <c r="B52" s="350">
        <v>1080</v>
      </c>
      <c r="C52" s="347">
        <f>SUM(C53:C58)</f>
        <v>-19</v>
      </c>
      <c r="D52" s="347">
        <f t="shared" ref="D52:F52" si="11">SUM(D53:D58)</f>
        <v>-36</v>
      </c>
      <c r="E52" s="347">
        <f t="shared" si="11"/>
        <v>-14</v>
      </c>
      <c r="F52" s="347">
        <f t="shared" si="11"/>
        <v>-36</v>
      </c>
      <c r="G52" s="251">
        <f t="shared" si="5"/>
        <v>-22</v>
      </c>
      <c r="H52" s="251">
        <f t="shared" si="6"/>
        <v>257.14285714285717</v>
      </c>
      <c r="I52" s="351"/>
    </row>
    <row r="53" spans="1:9" s="48" customFormat="1" ht="32.25" customHeight="1">
      <c r="A53" s="216" t="s">
        <v>129</v>
      </c>
      <c r="B53" s="217">
        <v>1081</v>
      </c>
      <c r="C53" s="349" t="s">
        <v>187</v>
      </c>
      <c r="D53" s="349" t="s">
        <v>187</v>
      </c>
      <c r="E53" s="349" t="s">
        <v>187</v>
      </c>
      <c r="F53" s="349" t="s">
        <v>187</v>
      </c>
      <c r="G53" s="253">
        <f t="shared" si="5"/>
        <v>0</v>
      </c>
      <c r="H53" s="253">
        <f t="shared" si="6"/>
        <v>0</v>
      </c>
      <c r="I53" s="219"/>
    </row>
    <row r="54" spans="1:9" s="48" customFormat="1" ht="32.25" customHeight="1">
      <c r="A54" s="216" t="s">
        <v>295</v>
      </c>
      <c r="B54" s="217">
        <v>1082</v>
      </c>
      <c r="C54" s="349" t="s">
        <v>187</v>
      </c>
      <c r="D54" s="349" t="s">
        <v>187</v>
      </c>
      <c r="E54" s="349" t="s">
        <v>187</v>
      </c>
      <c r="F54" s="349" t="s">
        <v>187</v>
      </c>
      <c r="G54" s="253">
        <f t="shared" si="5"/>
        <v>0</v>
      </c>
      <c r="H54" s="253">
        <f t="shared" si="6"/>
        <v>0</v>
      </c>
      <c r="I54" s="219"/>
    </row>
    <row r="55" spans="1:9" s="48" customFormat="1" ht="32.25" customHeight="1">
      <c r="A55" s="216" t="s">
        <v>62</v>
      </c>
      <c r="B55" s="217">
        <v>1083</v>
      </c>
      <c r="C55" s="349" t="s">
        <v>187</v>
      </c>
      <c r="D55" s="349" t="s">
        <v>187</v>
      </c>
      <c r="E55" s="349" t="s">
        <v>187</v>
      </c>
      <c r="F55" s="349" t="s">
        <v>187</v>
      </c>
      <c r="G55" s="253">
        <f t="shared" si="5"/>
        <v>0</v>
      </c>
      <c r="H55" s="253">
        <f t="shared" si="6"/>
        <v>0</v>
      </c>
      <c r="I55" s="219"/>
    </row>
    <row r="56" spans="1:9" s="48" customFormat="1" ht="32.25" customHeight="1">
      <c r="A56" s="216" t="s">
        <v>46</v>
      </c>
      <c r="B56" s="217">
        <v>1084</v>
      </c>
      <c r="C56" s="349" t="s">
        <v>187</v>
      </c>
      <c r="D56" s="349" t="s">
        <v>187</v>
      </c>
      <c r="E56" s="349" t="s">
        <v>187</v>
      </c>
      <c r="F56" s="349" t="s">
        <v>187</v>
      </c>
      <c r="G56" s="253">
        <f t="shared" si="5"/>
        <v>0</v>
      </c>
      <c r="H56" s="253">
        <f t="shared" si="6"/>
        <v>0</v>
      </c>
      <c r="I56" s="219"/>
    </row>
    <row r="57" spans="1:9" s="48" customFormat="1" ht="32.25" customHeight="1">
      <c r="A57" s="216" t="s">
        <v>54</v>
      </c>
      <c r="B57" s="217">
        <v>1085</v>
      </c>
      <c r="C57" s="349" t="s">
        <v>187</v>
      </c>
      <c r="D57" s="349" t="s">
        <v>187</v>
      </c>
      <c r="E57" s="349" t="s">
        <v>187</v>
      </c>
      <c r="F57" s="349" t="s">
        <v>187</v>
      </c>
      <c r="G57" s="253">
        <f t="shared" si="5"/>
        <v>0</v>
      </c>
      <c r="H57" s="253">
        <f t="shared" si="6"/>
        <v>0</v>
      </c>
      <c r="I57" s="219"/>
    </row>
    <row r="58" spans="1:9" s="48" customFormat="1" ht="32.25" customHeight="1">
      <c r="A58" s="216" t="s">
        <v>144</v>
      </c>
      <c r="B58" s="217">
        <v>1086</v>
      </c>
      <c r="C58" s="349">
        <f>'Розшифровка фінрезультати'!C40</f>
        <v>-19</v>
      </c>
      <c r="D58" s="349">
        <f>'Розшифровка фінрезультати'!E40</f>
        <v>-36</v>
      </c>
      <c r="E58" s="349">
        <f>'Розшифровка фінрезультати'!D40</f>
        <v>-14</v>
      </c>
      <c r="F58" s="349">
        <f>'Розшифровка фінрезультати'!E40</f>
        <v>-36</v>
      </c>
      <c r="G58" s="253">
        <f t="shared" si="5"/>
        <v>-22</v>
      </c>
      <c r="H58" s="253">
        <f t="shared" si="6"/>
        <v>257.14285714285717</v>
      </c>
      <c r="I58" s="219"/>
    </row>
    <row r="59" spans="1:9" s="48" customFormat="1" ht="32.25" customHeight="1">
      <c r="A59" s="351" t="s">
        <v>4</v>
      </c>
      <c r="B59" s="350">
        <v>1100</v>
      </c>
      <c r="C59" s="240">
        <f>SUM(C18,C19,C40,C48,C52)</f>
        <v>200</v>
      </c>
      <c r="D59" s="240">
        <f t="shared" ref="D59:F59" si="12">SUM(D18,D19,D40,D48,D52)</f>
        <v>-6</v>
      </c>
      <c r="E59" s="240">
        <f t="shared" si="12"/>
        <v>427</v>
      </c>
      <c r="F59" s="240">
        <f t="shared" si="12"/>
        <v>-6</v>
      </c>
      <c r="G59" s="251">
        <f t="shared" si="5"/>
        <v>-433</v>
      </c>
      <c r="H59" s="251">
        <f t="shared" si="6"/>
        <v>-1.405152224824356</v>
      </c>
      <c r="I59" s="351"/>
    </row>
    <row r="60" spans="1:9" s="48" customFormat="1" ht="32.25" customHeight="1">
      <c r="A60" s="216" t="s">
        <v>83</v>
      </c>
      <c r="B60" s="217">
        <v>1110</v>
      </c>
      <c r="C60" s="349"/>
      <c r="D60" s="349"/>
      <c r="E60" s="349"/>
      <c r="F60" s="349"/>
      <c r="G60" s="253">
        <f t="shared" si="5"/>
        <v>0</v>
      </c>
      <c r="H60" s="253">
        <f t="shared" si="6"/>
        <v>0</v>
      </c>
      <c r="I60" s="219"/>
    </row>
    <row r="61" spans="1:9" s="48" customFormat="1" ht="32.25" customHeight="1">
      <c r="A61" s="216" t="s">
        <v>87</v>
      </c>
      <c r="B61" s="217">
        <v>1120</v>
      </c>
      <c r="C61" s="349" t="s">
        <v>187</v>
      </c>
      <c r="D61" s="349" t="s">
        <v>187</v>
      </c>
      <c r="E61" s="349" t="s">
        <v>187</v>
      </c>
      <c r="F61" s="349" t="s">
        <v>187</v>
      </c>
      <c r="G61" s="253">
        <f t="shared" si="5"/>
        <v>0</v>
      </c>
      <c r="H61" s="253">
        <f t="shared" si="6"/>
        <v>0</v>
      </c>
      <c r="I61" s="219"/>
    </row>
    <row r="62" spans="1:9" s="48" customFormat="1" ht="32.25" customHeight="1">
      <c r="A62" s="351" t="s">
        <v>84</v>
      </c>
      <c r="B62" s="350">
        <v>1130</v>
      </c>
      <c r="C62" s="240"/>
      <c r="D62" s="240"/>
      <c r="E62" s="240"/>
      <c r="F62" s="240"/>
      <c r="G62" s="251">
        <f t="shared" si="5"/>
        <v>0</v>
      </c>
      <c r="H62" s="251">
        <f t="shared" si="6"/>
        <v>0</v>
      </c>
      <c r="I62" s="351"/>
    </row>
    <row r="63" spans="1:9" s="48" customFormat="1" ht="32.25" customHeight="1">
      <c r="A63" s="351" t="s">
        <v>86</v>
      </c>
      <c r="B63" s="350">
        <v>1140</v>
      </c>
      <c r="C63" s="347" t="s">
        <v>187</v>
      </c>
      <c r="D63" s="347" t="s">
        <v>187</v>
      </c>
      <c r="E63" s="347" t="s">
        <v>187</v>
      </c>
      <c r="F63" s="347" t="s">
        <v>187</v>
      </c>
      <c r="G63" s="251">
        <f t="shared" si="5"/>
        <v>0</v>
      </c>
      <c r="H63" s="251">
        <f t="shared" si="6"/>
        <v>0</v>
      </c>
      <c r="I63" s="351"/>
    </row>
    <row r="64" spans="1:9" s="48" customFormat="1" ht="32.25" customHeight="1">
      <c r="A64" s="351" t="s">
        <v>206</v>
      </c>
      <c r="B64" s="350">
        <v>1150</v>
      </c>
      <c r="C64" s="352">
        <f>SUM(C65:C66)</f>
        <v>0</v>
      </c>
      <c r="D64" s="352">
        <f t="shared" ref="D64:F64" si="13">SUM(D65:D66)</f>
        <v>50</v>
      </c>
      <c r="E64" s="352">
        <f t="shared" si="13"/>
        <v>0</v>
      </c>
      <c r="F64" s="352">
        <f t="shared" si="13"/>
        <v>50</v>
      </c>
      <c r="G64" s="251">
        <f t="shared" si="5"/>
        <v>50</v>
      </c>
      <c r="H64" s="251">
        <f t="shared" si="6"/>
        <v>0</v>
      </c>
      <c r="I64" s="351"/>
    </row>
    <row r="65" spans="1:9" s="48" customFormat="1" ht="32.25" customHeight="1">
      <c r="A65" s="216" t="s">
        <v>129</v>
      </c>
      <c r="B65" s="217">
        <v>1151</v>
      </c>
      <c r="C65" s="349"/>
      <c r="D65" s="349"/>
      <c r="E65" s="349"/>
      <c r="F65" s="349"/>
      <c r="G65" s="253">
        <f t="shared" si="5"/>
        <v>0</v>
      </c>
      <c r="H65" s="253">
        <f t="shared" si="6"/>
        <v>0</v>
      </c>
      <c r="I65" s="219"/>
    </row>
    <row r="66" spans="1:9" s="48" customFormat="1" ht="32.25" customHeight="1">
      <c r="A66" s="216" t="s">
        <v>207</v>
      </c>
      <c r="B66" s="217">
        <v>1152</v>
      </c>
      <c r="C66" s="349">
        <f>'Розшифровка фінрезультати'!C46</f>
        <v>0</v>
      </c>
      <c r="D66" s="349">
        <f>'Розшифровка фінрезультати'!E46</f>
        <v>50</v>
      </c>
      <c r="E66" s="349">
        <f>'Розшифровка фінрезультати'!D46</f>
        <v>0</v>
      </c>
      <c r="F66" s="349">
        <f>'Розшифровка фінрезультати'!E46</f>
        <v>50</v>
      </c>
      <c r="G66" s="253">
        <f t="shared" si="5"/>
        <v>50</v>
      </c>
      <c r="H66" s="253">
        <f t="shared" si="6"/>
        <v>0</v>
      </c>
      <c r="I66" s="219"/>
    </row>
    <row r="67" spans="1:9" s="48" customFormat="1" ht="32.25" customHeight="1">
      <c r="A67" s="351" t="s">
        <v>208</v>
      </c>
      <c r="B67" s="350">
        <v>1160</v>
      </c>
      <c r="C67" s="347">
        <f>SUM(C68:C69)</f>
        <v>0</v>
      </c>
      <c r="D67" s="347">
        <f t="shared" ref="D67:F67" si="14">SUM(D68:D69)</f>
        <v>0</v>
      </c>
      <c r="E67" s="347">
        <f t="shared" si="14"/>
        <v>0</v>
      </c>
      <c r="F67" s="347">
        <f t="shared" si="14"/>
        <v>0</v>
      </c>
      <c r="G67" s="251">
        <f t="shared" si="5"/>
        <v>0</v>
      </c>
      <c r="H67" s="251">
        <f t="shared" si="6"/>
        <v>0</v>
      </c>
      <c r="I67" s="351"/>
    </row>
    <row r="68" spans="1:9" s="48" customFormat="1" ht="32.25" customHeight="1">
      <c r="A68" s="216" t="s">
        <v>129</v>
      </c>
      <c r="B68" s="217">
        <v>1161</v>
      </c>
      <c r="C68" s="349" t="s">
        <v>187</v>
      </c>
      <c r="D68" s="349" t="s">
        <v>187</v>
      </c>
      <c r="E68" s="349" t="s">
        <v>187</v>
      </c>
      <c r="F68" s="349" t="s">
        <v>187</v>
      </c>
      <c r="G68" s="253">
        <f t="shared" si="5"/>
        <v>0</v>
      </c>
      <c r="H68" s="253">
        <f t="shared" si="6"/>
        <v>0</v>
      </c>
      <c r="I68" s="219"/>
    </row>
    <row r="69" spans="1:9" s="48" customFormat="1" ht="32.25" customHeight="1">
      <c r="A69" s="216" t="s">
        <v>91</v>
      </c>
      <c r="B69" s="217">
        <v>1162</v>
      </c>
      <c r="C69" s="349">
        <f>'Розшифровка фінрезультати'!C48</f>
        <v>0</v>
      </c>
      <c r="D69" s="349">
        <f>'Розшифровка фінрезультати'!E48</f>
        <v>0</v>
      </c>
      <c r="E69" s="349">
        <f>'Розшифровка фінрезультати'!D48</f>
        <v>0</v>
      </c>
      <c r="F69" s="349">
        <f>'Розшифровка фінрезультати'!E48</f>
        <v>0</v>
      </c>
      <c r="G69" s="253">
        <f t="shared" si="5"/>
        <v>0</v>
      </c>
      <c r="H69" s="253">
        <f t="shared" si="6"/>
        <v>0</v>
      </c>
      <c r="I69" s="219"/>
    </row>
    <row r="70" spans="1:9" s="48" customFormat="1" ht="32.25" customHeight="1">
      <c r="A70" s="345" t="s">
        <v>74</v>
      </c>
      <c r="B70" s="346">
        <v>1170</v>
      </c>
      <c r="C70" s="347">
        <f>SUM(C59,C60,C61,C62,C63,C64,C67)</f>
        <v>200</v>
      </c>
      <c r="D70" s="347">
        <f t="shared" ref="D70:F70" si="15">SUM(D59,D60,D61,D62,D63,D64,D67)</f>
        <v>44</v>
      </c>
      <c r="E70" s="347">
        <f t="shared" si="15"/>
        <v>427</v>
      </c>
      <c r="F70" s="347">
        <f t="shared" si="15"/>
        <v>44</v>
      </c>
      <c r="G70" s="251">
        <f t="shared" si="5"/>
        <v>-383</v>
      </c>
      <c r="H70" s="251">
        <f t="shared" si="6"/>
        <v>10.304449648711945</v>
      </c>
      <c r="I70" s="348"/>
    </row>
    <row r="71" spans="1:9" s="48" customFormat="1" ht="32.25" customHeight="1">
      <c r="A71" s="216" t="s">
        <v>199</v>
      </c>
      <c r="B71" s="217">
        <v>1180</v>
      </c>
      <c r="C71" s="349" t="s">
        <v>187</v>
      </c>
      <c r="D71" s="349">
        <v>-8</v>
      </c>
      <c r="E71" s="349">
        <v>-77</v>
      </c>
      <c r="F71" s="349">
        <v>-8</v>
      </c>
      <c r="G71" s="253">
        <f t="shared" si="5"/>
        <v>69</v>
      </c>
      <c r="H71" s="253">
        <f t="shared" si="6"/>
        <v>10.38961038961039</v>
      </c>
      <c r="I71" s="219"/>
    </row>
    <row r="72" spans="1:9" s="48" customFormat="1" ht="32.25" customHeight="1">
      <c r="A72" s="216" t="s">
        <v>200</v>
      </c>
      <c r="B72" s="217">
        <v>1181</v>
      </c>
      <c r="C72" s="349"/>
      <c r="D72" s="349"/>
      <c r="E72" s="349"/>
      <c r="F72" s="349"/>
      <c r="G72" s="253">
        <f t="shared" si="5"/>
        <v>0</v>
      </c>
      <c r="H72" s="253">
        <f t="shared" si="6"/>
        <v>0</v>
      </c>
      <c r="I72" s="219"/>
    </row>
    <row r="73" spans="1:9" s="48" customFormat="1" ht="32.25" customHeight="1">
      <c r="A73" s="216" t="s">
        <v>201</v>
      </c>
      <c r="B73" s="217">
        <v>1190</v>
      </c>
      <c r="C73" s="349"/>
      <c r="D73" s="349"/>
      <c r="E73" s="349"/>
      <c r="F73" s="349"/>
      <c r="G73" s="253">
        <f t="shared" si="5"/>
        <v>0</v>
      </c>
      <c r="H73" s="253">
        <f t="shared" si="6"/>
        <v>0</v>
      </c>
      <c r="I73" s="219"/>
    </row>
    <row r="74" spans="1:9" s="48" customFormat="1" ht="32.25" customHeight="1">
      <c r="A74" s="216" t="s">
        <v>202</v>
      </c>
      <c r="B74" s="217">
        <v>1191</v>
      </c>
      <c r="C74" s="349" t="s">
        <v>187</v>
      </c>
      <c r="D74" s="349" t="s">
        <v>187</v>
      </c>
      <c r="E74" s="349" t="s">
        <v>187</v>
      </c>
      <c r="F74" s="349" t="s">
        <v>187</v>
      </c>
      <c r="G74" s="253">
        <f t="shared" si="5"/>
        <v>0</v>
      </c>
      <c r="H74" s="253">
        <f t="shared" si="6"/>
        <v>0</v>
      </c>
      <c r="I74" s="219"/>
    </row>
    <row r="75" spans="1:9" s="48" customFormat="1" ht="32.25" customHeight="1">
      <c r="A75" s="351" t="s">
        <v>223</v>
      </c>
      <c r="B75" s="350">
        <v>1200</v>
      </c>
      <c r="C75" s="240">
        <f>SUM(C70,C71,C72,C73,C74)</f>
        <v>200</v>
      </c>
      <c r="D75" s="240">
        <f t="shared" ref="D75:F75" si="16">SUM(D70,D71,D72,D73,D74)</f>
        <v>36</v>
      </c>
      <c r="E75" s="240">
        <f t="shared" si="16"/>
        <v>350</v>
      </c>
      <c r="F75" s="240">
        <f t="shared" si="16"/>
        <v>36</v>
      </c>
      <c r="G75" s="251">
        <f t="shared" si="5"/>
        <v>-314</v>
      </c>
      <c r="H75" s="251">
        <f t="shared" si="6"/>
        <v>10.285714285714285</v>
      </c>
      <c r="I75" s="351"/>
    </row>
    <row r="76" spans="1:9" s="48" customFormat="1" ht="32.25" customHeight="1">
      <c r="A76" s="216" t="s">
        <v>24</v>
      </c>
      <c r="B76" s="217">
        <v>1201</v>
      </c>
      <c r="C76" s="349">
        <f>IF(C75&gt;=0,C75,"")</f>
        <v>200</v>
      </c>
      <c r="D76" s="349">
        <v>36</v>
      </c>
      <c r="E76" s="349">
        <f t="shared" ref="E76" si="17">IF(E75&gt;=0,E75,"")</f>
        <v>350</v>
      </c>
      <c r="F76" s="349">
        <v>36</v>
      </c>
      <c r="G76" s="253">
        <f>IF(F76="",0,F76)-IF(E76="",0,E76)</f>
        <v>-314</v>
      </c>
      <c r="H76" s="253">
        <f>IF(IF(E76="",0,E76)=0,0,IF(F76="",0,F76)/IF(E76="",0,E76))*100</f>
        <v>10.285714285714285</v>
      </c>
      <c r="I76" s="219"/>
    </row>
    <row r="77" spans="1:9" s="48" customFormat="1" ht="32.25" customHeight="1">
      <c r="A77" s="216" t="s">
        <v>25</v>
      </c>
      <c r="B77" s="217">
        <v>1202</v>
      </c>
      <c r="C77" s="349" t="str">
        <f>IF(C75&lt;0,C75,"")</f>
        <v/>
      </c>
      <c r="D77" s="349"/>
      <c r="E77" s="349" t="str">
        <f t="shared" ref="E77" si="18">IF(E75&lt;0,E75,"")</f>
        <v/>
      </c>
      <c r="F77" s="349"/>
      <c r="G77" s="253">
        <f>IF(F77="",0,F77)-IF(E77="",0,E77)</f>
        <v>0</v>
      </c>
      <c r="H77" s="253">
        <f>IF(IF(E77="",0,E77)=0,0,IF(F77="",0,F77)/IF(E77="",0,E77))*100</f>
        <v>0</v>
      </c>
      <c r="I77" s="219"/>
    </row>
    <row r="78" spans="1:9" s="48" customFormat="1" ht="32.25" customHeight="1">
      <c r="A78" s="351" t="s">
        <v>19</v>
      </c>
      <c r="B78" s="350">
        <v>1210</v>
      </c>
      <c r="C78" s="347">
        <f>SUM(C8,C48,C60,C62,C64,C72,C73)</f>
        <v>21064</v>
      </c>
      <c r="D78" s="347">
        <f>SUM(D8,D48,D60,D62,D64,D72,D73)</f>
        <v>23880</v>
      </c>
      <c r="E78" s="347">
        <f t="shared" ref="E78:F78" si="19">SUM(E8,E48,E60,E62,E64,E72,E73)</f>
        <v>22000</v>
      </c>
      <c r="F78" s="347">
        <f t="shared" si="19"/>
        <v>23880</v>
      </c>
      <c r="G78" s="251">
        <f t="shared" ref="G78:G95" si="20">IF(F78="(    )",0,F78)-IF(E78="(    )",0,E78)</f>
        <v>1880</v>
      </c>
      <c r="H78" s="251">
        <f t="shared" ref="H78:H95" si="21">IF(IF(E78="(    )",0,E78)=0,0,IF(F78="(    )",0,F78)/IF(E78="(    )",0,E78))*100</f>
        <v>108.54545454545455</v>
      </c>
      <c r="I78" s="351"/>
    </row>
    <row r="79" spans="1:9" s="48" customFormat="1" ht="32.25" customHeight="1">
      <c r="A79" s="351" t="s">
        <v>89</v>
      </c>
      <c r="B79" s="350">
        <v>1220</v>
      </c>
      <c r="C79" s="240">
        <f>SUM(C9,C19,C40,C52,C61,C63,C67,C71,C74)</f>
        <v>-20864</v>
      </c>
      <c r="D79" s="240">
        <f>SUM(D9,D19,D40,D52,D61,D63,D67,D71,D74)</f>
        <v>-23844</v>
      </c>
      <c r="E79" s="240">
        <f t="shared" ref="E79:F79" si="22">SUM(E9,E19,E40,E52,E61,E63,E67,E71,E74)</f>
        <v>-21650</v>
      </c>
      <c r="F79" s="240">
        <f t="shared" si="22"/>
        <v>-23844</v>
      </c>
      <c r="G79" s="251">
        <f t="shared" si="20"/>
        <v>-2194</v>
      </c>
      <c r="H79" s="251">
        <f t="shared" si="21"/>
        <v>110.13394919168591</v>
      </c>
      <c r="I79" s="351"/>
    </row>
    <row r="80" spans="1:9" s="48" customFormat="1" ht="32.25" customHeight="1">
      <c r="A80" s="216" t="s">
        <v>145</v>
      </c>
      <c r="B80" s="217">
        <v>1230</v>
      </c>
      <c r="C80" s="349"/>
      <c r="D80" s="349"/>
      <c r="E80" s="349"/>
      <c r="F80" s="349"/>
      <c r="G80" s="253">
        <f t="shared" si="20"/>
        <v>0</v>
      </c>
      <c r="H80" s="253">
        <f t="shared" si="21"/>
        <v>0</v>
      </c>
      <c r="I80" s="219"/>
    </row>
    <row r="81" spans="1:9" s="48" customFormat="1" ht="32.25" customHeight="1">
      <c r="A81" s="487" t="s">
        <v>107</v>
      </c>
      <c r="B81" s="488"/>
      <c r="C81" s="488"/>
      <c r="D81" s="488"/>
      <c r="E81" s="488"/>
      <c r="F81" s="488"/>
      <c r="G81" s="488"/>
      <c r="H81" s="488"/>
      <c r="I81" s="489"/>
    </row>
    <row r="82" spans="1:9" s="48" customFormat="1" ht="32.25" customHeight="1">
      <c r="A82" s="216" t="s">
        <v>154</v>
      </c>
      <c r="B82" s="217">
        <v>1300</v>
      </c>
      <c r="C82" s="349">
        <f t="shared" ref="C82:D82" si="23">C59</f>
        <v>200</v>
      </c>
      <c r="D82" s="349">
        <f t="shared" si="23"/>
        <v>-6</v>
      </c>
      <c r="E82" s="349">
        <f t="shared" ref="E82" si="24">E59</f>
        <v>427</v>
      </c>
      <c r="F82" s="349">
        <f t="shared" ref="F82" si="25">F59</f>
        <v>-6</v>
      </c>
      <c r="G82" s="253">
        <f t="shared" si="20"/>
        <v>-433</v>
      </c>
      <c r="H82" s="253">
        <f t="shared" si="21"/>
        <v>-1.405152224824356</v>
      </c>
      <c r="I82" s="219"/>
    </row>
    <row r="83" spans="1:9" s="48" customFormat="1" ht="32.25" customHeight="1">
      <c r="A83" s="216" t="s">
        <v>273</v>
      </c>
      <c r="B83" s="217">
        <v>1301</v>
      </c>
      <c r="C83" s="349">
        <f t="shared" ref="C83:D83" si="26">C93</f>
        <v>253</v>
      </c>
      <c r="D83" s="349">
        <f t="shared" si="26"/>
        <v>285</v>
      </c>
      <c r="E83" s="349">
        <f t="shared" ref="E83" si="27">E93</f>
        <v>210</v>
      </c>
      <c r="F83" s="349">
        <f t="shared" ref="F83" si="28">F93</f>
        <v>285</v>
      </c>
      <c r="G83" s="253">
        <f t="shared" si="20"/>
        <v>75</v>
      </c>
      <c r="H83" s="253">
        <f t="shared" si="21"/>
        <v>135.71428571428572</v>
      </c>
      <c r="I83" s="219"/>
    </row>
    <row r="84" spans="1:9" s="48" customFormat="1" ht="32.25" customHeight="1">
      <c r="A84" s="216" t="s">
        <v>274</v>
      </c>
      <c r="B84" s="217">
        <v>1302</v>
      </c>
      <c r="C84" s="253">
        <f t="shared" ref="C84:D84" si="29">-C49</f>
        <v>0</v>
      </c>
      <c r="D84" s="253">
        <f t="shared" si="29"/>
        <v>0</v>
      </c>
      <c r="E84" s="253">
        <f t="shared" ref="E84" si="30">-E49</f>
        <v>0</v>
      </c>
      <c r="F84" s="253">
        <f t="shared" ref="F84" si="31">-F49</f>
        <v>0</v>
      </c>
      <c r="G84" s="253">
        <f t="shared" si="20"/>
        <v>0</v>
      </c>
      <c r="H84" s="253">
        <f t="shared" si="21"/>
        <v>0</v>
      </c>
      <c r="I84" s="219"/>
    </row>
    <row r="85" spans="1:9" s="48" customFormat="1" ht="32.25" customHeight="1">
      <c r="A85" s="216" t="s">
        <v>275</v>
      </c>
      <c r="B85" s="217">
        <v>1303</v>
      </c>
      <c r="C85" s="253">
        <f t="shared" ref="C85:D85" si="32">-IF(C53="(    )",0,C53)</f>
        <v>0</v>
      </c>
      <c r="D85" s="253">
        <f t="shared" si="32"/>
        <v>0</v>
      </c>
      <c r="E85" s="253">
        <f t="shared" ref="E85" si="33">-IF(E53="(    )",0,E53)</f>
        <v>0</v>
      </c>
      <c r="F85" s="253">
        <f t="shared" ref="F85" si="34">-IF(F53="(    )",0,F53)</f>
        <v>0</v>
      </c>
      <c r="G85" s="253">
        <f t="shared" si="20"/>
        <v>0</v>
      </c>
      <c r="H85" s="253">
        <f t="shared" si="21"/>
        <v>0</v>
      </c>
      <c r="I85" s="219"/>
    </row>
    <row r="86" spans="1:9" s="48" customFormat="1" ht="32.25" customHeight="1">
      <c r="A86" s="216" t="s">
        <v>276</v>
      </c>
      <c r="B86" s="217">
        <v>1304</v>
      </c>
      <c r="C86" s="253">
        <f t="shared" ref="C86:D86" si="35">-C50</f>
        <v>0</v>
      </c>
      <c r="D86" s="253">
        <f t="shared" si="35"/>
        <v>0</v>
      </c>
      <c r="E86" s="253">
        <f t="shared" ref="E86" si="36">-E50</f>
        <v>0</v>
      </c>
      <c r="F86" s="253">
        <f t="shared" ref="F86" si="37">-F50</f>
        <v>0</v>
      </c>
      <c r="G86" s="253">
        <f t="shared" si="20"/>
        <v>0</v>
      </c>
      <c r="H86" s="253">
        <f t="shared" si="21"/>
        <v>0</v>
      </c>
      <c r="I86" s="219"/>
    </row>
    <row r="87" spans="1:9" s="48" customFormat="1" ht="32.25" customHeight="1">
      <c r="A87" s="216" t="s">
        <v>277</v>
      </c>
      <c r="B87" s="217">
        <v>1305</v>
      </c>
      <c r="C87" s="349">
        <f t="shared" ref="C87:D87" si="38">-IF(C54="(    )",0,C54)</f>
        <v>0</v>
      </c>
      <c r="D87" s="349">
        <f t="shared" si="38"/>
        <v>0</v>
      </c>
      <c r="E87" s="349">
        <f t="shared" ref="E87" si="39">-IF(E54="(    )",0,E54)</f>
        <v>0</v>
      </c>
      <c r="F87" s="349">
        <f t="shared" ref="F87" si="40">-IF(F54="(    )",0,F54)</f>
        <v>0</v>
      </c>
      <c r="G87" s="253">
        <f t="shared" ref="G87:G88" si="41">IF(F87="(    )",0,F87)-IF(E87="(    )",0,E87)</f>
        <v>0</v>
      </c>
      <c r="H87" s="253">
        <f t="shared" ref="H87:H88" si="42">IF(IF(E87="(    )",0,E87)=0,0,IF(F87="(    )",0,F87)/IF(E87="(    )",0,E87))*100</f>
        <v>0</v>
      </c>
      <c r="I87" s="219"/>
    </row>
    <row r="88" spans="1:9" s="48" customFormat="1" ht="32.25" customHeight="1">
      <c r="A88" s="351" t="s">
        <v>101</v>
      </c>
      <c r="B88" s="350">
        <v>1310</v>
      </c>
      <c r="C88" s="353">
        <f>SUM(C82:C87)</f>
        <v>453</v>
      </c>
      <c r="D88" s="353">
        <f t="shared" ref="D88:F88" si="43">SUM(D82:D87)</f>
        <v>279</v>
      </c>
      <c r="E88" s="353">
        <f t="shared" si="43"/>
        <v>637</v>
      </c>
      <c r="F88" s="353">
        <f t="shared" si="43"/>
        <v>279</v>
      </c>
      <c r="G88" s="251">
        <f t="shared" si="41"/>
        <v>-358</v>
      </c>
      <c r="H88" s="251">
        <f t="shared" si="42"/>
        <v>43.799058084772369</v>
      </c>
      <c r="I88" s="351"/>
    </row>
    <row r="89" spans="1:9" s="48" customFormat="1" ht="32.25" customHeight="1">
      <c r="A89" s="345" t="s">
        <v>135</v>
      </c>
      <c r="B89" s="346"/>
      <c r="C89" s="347"/>
      <c r="D89" s="347"/>
      <c r="E89" s="347"/>
      <c r="F89" s="347"/>
      <c r="G89" s="251"/>
      <c r="H89" s="251"/>
      <c r="I89" s="348"/>
    </row>
    <row r="90" spans="1:9" s="48" customFormat="1" ht="32.25" customHeight="1">
      <c r="A90" s="216" t="s">
        <v>440</v>
      </c>
      <c r="B90" s="217">
        <v>1400</v>
      </c>
      <c r="C90" s="349">
        <v>2306</v>
      </c>
      <c r="D90" s="349">
        <f>-(D10)</f>
        <v>2258</v>
      </c>
      <c r="E90" s="349">
        <v>2200</v>
      </c>
      <c r="F90" s="349">
        <f>D90</f>
        <v>2258</v>
      </c>
      <c r="G90" s="253">
        <f t="shared" si="20"/>
        <v>58</v>
      </c>
      <c r="H90" s="253">
        <f t="shared" si="21"/>
        <v>102.63636363636364</v>
      </c>
      <c r="I90" s="219"/>
    </row>
    <row r="91" spans="1:9" s="48" customFormat="1" ht="32.25" customHeight="1">
      <c r="A91" s="216" t="s">
        <v>5</v>
      </c>
      <c r="B91" s="217">
        <v>1410</v>
      </c>
      <c r="C91" s="349">
        <v>13667</v>
      </c>
      <c r="D91" s="349">
        <f>-(D13+D25)</f>
        <v>15906</v>
      </c>
      <c r="E91" s="349">
        <v>13800</v>
      </c>
      <c r="F91" s="349">
        <f>D91</f>
        <v>15906</v>
      </c>
      <c r="G91" s="253">
        <f t="shared" si="20"/>
        <v>2106</v>
      </c>
      <c r="H91" s="253">
        <f t="shared" si="21"/>
        <v>115.26086956521739</v>
      </c>
      <c r="I91" s="219"/>
    </row>
    <row r="92" spans="1:9" s="48" customFormat="1" ht="32.25" customHeight="1">
      <c r="A92" s="216" t="s">
        <v>6</v>
      </c>
      <c r="B92" s="217">
        <v>1420</v>
      </c>
      <c r="C92" s="349">
        <v>3220</v>
      </c>
      <c r="D92" s="349">
        <f>-(D14+D26)</f>
        <v>3320</v>
      </c>
      <c r="E92" s="349">
        <v>3036</v>
      </c>
      <c r="F92" s="349">
        <f>D92</f>
        <v>3320</v>
      </c>
      <c r="G92" s="253">
        <f t="shared" si="20"/>
        <v>284</v>
      </c>
      <c r="H92" s="253">
        <f t="shared" si="21"/>
        <v>109.3544137022398</v>
      </c>
      <c r="I92" s="219"/>
    </row>
    <row r="93" spans="1:9" s="48" customFormat="1" ht="32.25" customHeight="1">
      <c r="A93" s="216" t="s">
        <v>7</v>
      </c>
      <c r="B93" s="217">
        <v>1430</v>
      </c>
      <c r="C93" s="349">
        <v>253</v>
      </c>
      <c r="D93" s="349">
        <f>-(D16+D27)</f>
        <v>285</v>
      </c>
      <c r="E93" s="349">
        <v>210</v>
      </c>
      <c r="F93" s="349">
        <f>D93</f>
        <v>285</v>
      </c>
      <c r="G93" s="253">
        <f t="shared" si="20"/>
        <v>75</v>
      </c>
      <c r="H93" s="253">
        <f t="shared" si="21"/>
        <v>135.71428571428572</v>
      </c>
      <c r="I93" s="219"/>
    </row>
    <row r="94" spans="1:9" s="48" customFormat="1" ht="32.25" customHeight="1">
      <c r="A94" s="216" t="s">
        <v>27</v>
      </c>
      <c r="B94" s="217">
        <v>1440</v>
      </c>
      <c r="C94" s="349">
        <v>1418</v>
      </c>
      <c r="D94" s="349">
        <f>-(D11+D12+D15+D17+D24+D31+D32+D33+D39+D46+D58)</f>
        <v>2067</v>
      </c>
      <c r="E94" s="349">
        <v>2327</v>
      </c>
      <c r="F94" s="349">
        <f>D94</f>
        <v>2067</v>
      </c>
      <c r="G94" s="253">
        <f t="shared" si="20"/>
        <v>-260</v>
      </c>
      <c r="H94" s="253">
        <f t="shared" si="21"/>
        <v>88.826815642458101</v>
      </c>
      <c r="I94" s="219"/>
    </row>
    <row r="95" spans="1:9" s="48" customFormat="1" ht="32.25" customHeight="1">
      <c r="A95" s="351" t="s">
        <v>50</v>
      </c>
      <c r="B95" s="354">
        <v>1450</v>
      </c>
      <c r="C95" s="240">
        <f>SUM(C90,C91:C94)</f>
        <v>20864</v>
      </c>
      <c r="D95" s="240">
        <f>SUM(D90,D91:D94)</f>
        <v>23836</v>
      </c>
      <c r="E95" s="240">
        <f>SUM(E90,E91:E94)</f>
        <v>21573</v>
      </c>
      <c r="F95" s="240">
        <f>SUM(F90,F91:F94)</f>
        <v>23836</v>
      </c>
      <c r="G95" s="251">
        <f t="shared" si="20"/>
        <v>2263</v>
      </c>
      <c r="H95" s="251">
        <f t="shared" si="21"/>
        <v>110.48996430723589</v>
      </c>
      <c r="I95" s="351"/>
    </row>
    <row r="96" spans="1:9" s="48" customFormat="1" ht="20.25">
      <c r="A96" s="355"/>
      <c r="B96" s="356"/>
      <c r="C96" s="356"/>
      <c r="D96" s="330"/>
      <c r="E96" s="356"/>
      <c r="F96" s="356"/>
      <c r="G96" s="356"/>
      <c r="H96" s="356"/>
      <c r="I96" s="356"/>
    </row>
    <row r="97" spans="1:9" s="48" customFormat="1" ht="20.25">
      <c r="A97" s="355"/>
      <c r="B97" s="356"/>
      <c r="C97" s="356"/>
      <c r="D97" s="330"/>
      <c r="E97" s="356"/>
      <c r="F97" s="356"/>
      <c r="G97" s="356"/>
      <c r="H97" s="356"/>
      <c r="I97" s="356"/>
    </row>
    <row r="98" spans="1:9" s="48" customFormat="1" ht="20.25">
      <c r="A98" s="355"/>
      <c r="B98" s="356"/>
      <c r="C98" s="356"/>
      <c r="D98" s="330"/>
      <c r="E98" s="356"/>
      <c r="F98" s="356"/>
      <c r="G98" s="356"/>
      <c r="H98" s="356"/>
      <c r="I98" s="356"/>
    </row>
    <row r="99" spans="1:9" s="48" customFormat="1" ht="20.25">
      <c r="A99" s="355"/>
      <c r="B99" s="356"/>
      <c r="C99" s="356"/>
      <c r="D99" s="330"/>
      <c r="E99" s="356"/>
      <c r="F99" s="356"/>
      <c r="G99" s="356"/>
      <c r="H99" s="356"/>
      <c r="I99" s="356"/>
    </row>
    <row r="100" spans="1:9" s="48" customFormat="1" ht="20.25">
      <c r="A100" s="355"/>
      <c r="B100" s="356"/>
      <c r="C100" s="356"/>
      <c r="D100" s="330"/>
      <c r="E100" s="356"/>
      <c r="F100" s="356"/>
      <c r="G100" s="356"/>
      <c r="H100" s="356"/>
      <c r="I100" s="356"/>
    </row>
    <row r="101" spans="1:9" s="174" customFormat="1" ht="60.75" customHeight="1">
      <c r="A101" s="357" t="s">
        <v>430</v>
      </c>
      <c r="B101" s="358"/>
      <c r="C101" s="481" t="s">
        <v>434</v>
      </c>
      <c r="D101" s="481"/>
      <c r="E101" s="359"/>
      <c r="F101" s="482" t="s">
        <v>504</v>
      </c>
      <c r="G101" s="482"/>
      <c r="H101" s="482"/>
      <c r="I101" s="360"/>
    </row>
    <row r="102" spans="1:9" s="175" customFormat="1">
      <c r="A102" s="361" t="s">
        <v>362</v>
      </c>
      <c r="B102" s="362"/>
      <c r="C102" s="479" t="s">
        <v>66</v>
      </c>
      <c r="D102" s="479"/>
      <c r="E102" s="362"/>
      <c r="F102" s="480" t="s">
        <v>174</v>
      </c>
      <c r="G102" s="480"/>
      <c r="H102" s="480"/>
    </row>
    <row r="103" spans="1:9">
      <c r="A103" s="4"/>
    </row>
    <row r="104" spans="1:9">
      <c r="A104" s="4"/>
    </row>
    <row r="105" spans="1:9">
      <c r="A105" s="4"/>
    </row>
    <row r="106" spans="1:9">
      <c r="A106" s="4"/>
    </row>
    <row r="107" spans="1:9">
      <c r="A107" s="4"/>
    </row>
    <row r="108" spans="1:9">
      <c r="A108" s="4"/>
    </row>
    <row r="109" spans="1:9">
      <c r="A109" s="4"/>
    </row>
    <row r="110" spans="1:9">
      <c r="A110" s="4"/>
    </row>
    <row r="111" spans="1:9">
      <c r="A111" s="4"/>
    </row>
    <row r="112" spans="1:9">
      <c r="A112" s="4"/>
    </row>
    <row r="113" spans="1:1">
      <c r="A113" s="4"/>
    </row>
    <row r="114" spans="1:1">
      <c r="A114" s="4"/>
    </row>
    <row r="115" spans="1:1">
      <c r="A115" s="4"/>
    </row>
    <row r="116" spans="1:1">
      <c r="A116" s="4"/>
    </row>
    <row r="117" spans="1:1">
      <c r="A117" s="4"/>
    </row>
    <row r="118" spans="1:1">
      <c r="A118" s="4"/>
    </row>
    <row r="119" spans="1:1">
      <c r="A119" s="4"/>
    </row>
    <row r="120" spans="1:1">
      <c r="A120" s="4"/>
    </row>
    <row r="121" spans="1:1">
      <c r="A121" s="4"/>
    </row>
    <row r="122" spans="1:1">
      <c r="A122" s="4"/>
    </row>
    <row r="123" spans="1:1">
      <c r="A123" s="4"/>
    </row>
    <row r="124" spans="1:1">
      <c r="A124" s="4"/>
    </row>
    <row r="125" spans="1:1">
      <c r="A125" s="4"/>
    </row>
    <row r="126" spans="1:1">
      <c r="A126" s="4"/>
    </row>
    <row r="127" spans="1:1">
      <c r="A127" s="4"/>
    </row>
    <row r="128" spans="1:1">
      <c r="A128" s="4"/>
    </row>
    <row r="129" spans="1:1">
      <c r="A129" s="4"/>
    </row>
    <row r="130" spans="1:1">
      <c r="A130" s="4"/>
    </row>
    <row r="131" spans="1:1">
      <c r="A131" s="4"/>
    </row>
    <row r="132" spans="1:1">
      <c r="A132" s="4"/>
    </row>
    <row r="133" spans="1:1">
      <c r="A133" s="4"/>
    </row>
    <row r="134" spans="1:1">
      <c r="A134" s="4"/>
    </row>
    <row r="135" spans="1:1">
      <c r="A135" s="4"/>
    </row>
    <row r="136" spans="1:1">
      <c r="A136" s="4"/>
    </row>
    <row r="137" spans="1:1">
      <c r="A137" s="4"/>
    </row>
    <row r="138" spans="1:1">
      <c r="A138" s="4"/>
    </row>
    <row r="139" spans="1:1">
      <c r="A139" s="4"/>
    </row>
    <row r="140" spans="1:1">
      <c r="A140" s="4"/>
    </row>
    <row r="141" spans="1:1">
      <c r="A141" s="4"/>
    </row>
    <row r="142" spans="1:1">
      <c r="A142" s="4"/>
    </row>
    <row r="143" spans="1:1">
      <c r="A143" s="4"/>
    </row>
    <row r="144" spans="1:1">
      <c r="A144" s="4"/>
    </row>
    <row r="145" spans="1:1">
      <c r="A145" s="4"/>
    </row>
    <row r="146" spans="1:1">
      <c r="A146" s="4"/>
    </row>
    <row r="147" spans="1:1">
      <c r="A147" s="4"/>
    </row>
    <row r="148" spans="1:1">
      <c r="A148" s="4"/>
    </row>
    <row r="149" spans="1:1">
      <c r="A149" s="4"/>
    </row>
    <row r="150" spans="1:1">
      <c r="A150" s="4"/>
    </row>
    <row r="151" spans="1:1">
      <c r="A151" s="4"/>
    </row>
    <row r="152" spans="1:1">
      <c r="A152" s="4"/>
    </row>
    <row r="153" spans="1:1">
      <c r="A153" s="4"/>
    </row>
    <row r="154" spans="1:1">
      <c r="A154" s="4"/>
    </row>
    <row r="155" spans="1:1">
      <c r="A155" s="4"/>
    </row>
    <row r="156" spans="1:1">
      <c r="A156" s="4"/>
    </row>
    <row r="157" spans="1:1">
      <c r="A157" s="4"/>
    </row>
    <row r="158" spans="1:1">
      <c r="A158" s="4"/>
    </row>
    <row r="159" spans="1:1">
      <c r="A159" s="4"/>
    </row>
    <row r="160" spans="1:1">
      <c r="A160" s="4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  <row r="241" spans="1:1">
      <c r="A241" s="6"/>
    </row>
    <row r="242" spans="1:1">
      <c r="A242" s="6"/>
    </row>
    <row r="243" spans="1:1">
      <c r="A243" s="6"/>
    </row>
    <row r="244" spans="1:1">
      <c r="A244" s="6"/>
    </row>
    <row r="245" spans="1:1">
      <c r="A245" s="6"/>
    </row>
    <row r="246" spans="1:1">
      <c r="A246" s="6"/>
    </row>
    <row r="247" spans="1:1">
      <c r="A247" s="6"/>
    </row>
    <row r="248" spans="1:1">
      <c r="A248" s="6"/>
    </row>
    <row r="249" spans="1:1">
      <c r="A249" s="6"/>
    </row>
    <row r="250" spans="1:1">
      <c r="A250" s="6"/>
    </row>
    <row r="251" spans="1:1">
      <c r="A251" s="6"/>
    </row>
    <row r="252" spans="1:1">
      <c r="A252" s="6"/>
    </row>
    <row r="253" spans="1:1">
      <c r="A253" s="6"/>
    </row>
    <row r="254" spans="1:1">
      <c r="A254" s="6"/>
    </row>
    <row r="255" spans="1:1">
      <c r="A255" s="6"/>
    </row>
    <row r="256" spans="1:1">
      <c r="A256" s="6"/>
    </row>
    <row r="257" spans="1:1">
      <c r="A257" s="6"/>
    </row>
    <row r="258" spans="1:1">
      <c r="A258" s="6"/>
    </row>
    <row r="259" spans="1:1">
      <c r="A259" s="6"/>
    </row>
    <row r="260" spans="1:1">
      <c r="A260" s="6"/>
    </row>
    <row r="261" spans="1:1">
      <c r="A261" s="6"/>
    </row>
    <row r="262" spans="1:1">
      <c r="A262" s="6"/>
    </row>
    <row r="263" spans="1:1">
      <c r="A263" s="6"/>
    </row>
    <row r="264" spans="1:1">
      <c r="A264" s="6"/>
    </row>
    <row r="265" spans="1:1">
      <c r="A265" s="6"/>
    </row>
    <row r="266" spans="1:1">
      <c r="A266" s="6"/>
    </row>
    <row r="267" spans="1:1">
      <c r="A267" s="6"/>
    </row>
    <row r="268" spans="1:1">
      <c r="A268" s="6"/>
    </row>
    <row r="269" spans="1:1">
      <c r="A269" s="6"/>
    </row>
    <row r="270" spans="1:1">
      <c r="A270" s="6"/>
    </row>
    <row r="271" spans="1:1">
      <c r="A271" s="6"/>
    </row>
    <row r="272" spans="1:1">
      <c r="A272" s="6"/>
    </row>
    <row r="273" spans="1:1">
      <c r="A273" s="6"/>
    </row>
    <row r="274" spans="1:1">
      <c r="A274" s="6"/>
    </row>
    <row r="275" spans="1:1">
      <c r="A275" s="6"/>
    </row>
    <row r="276" spans="1:1">
      <c r="A276" s="6"/>
    </row>
    <row r="277" spans="1:1">
      <c r="A277" s="6"/>
    </row>
    <row r="278" spans="1:1">
      <c r="A278" s="6"/>
    </row>
    <row r="279" spans="1:1">
      <c r="A279" s="6"/>
    </row>
    <row r="280" spans="1:1">
      <c r="A280" s="6"/>
    </row>
    <row r="281" spans="1:1">
      <c r="A281" s="6"/>
    </row>
    <row r="282" spans="1:1">
      <c r="A282" s="6"/>
    </row>
    <row r="283" spans="1:1">
      <c r="A283" s="6"/>
    </row>
    <row r="284" spans="1:1">
      <c r="A284" s="6"/>
    </row>
    <row r="285" spans="1:1">
      <c r="A285" s="6"/>
    </row>
    <row r="286" spans="1:1">
      <c r="A286" s="6"/>
    </row>
    <row r="287" spans="1:1">
      <c r="A287" s="6"/>
    </row>
    <row r="288" spans="1:1">
      <c r="A288" s="6"/>
    </row>
    <row r="289" spans="1:1">
      <c r="A289" s="6"/>
    </row>
    <row r="290" spans="1:1">
      <c r="A290" s="6"/>
    </row>
    <row r="291" spans="1:1">
      <c r="A291" s="6"/>
    </row>
    <row r="292" spans="1:1">
      <c r="A292" s="6"/>
    </row>
    <row r="293" spans="1:1">
      <c r="A293" s="6"/>
    </row>
    <row r="294" spans="1:1">
      <c r="A294" s="6"/>
    </row>
    <row r="295" spans="1:1">
      <c r="A295" s="6"/>
    </row>
    <row r="296" spans="1:1">
      <c r="A296" s="6"/>
    </row>
    <row r="297" spans="1:1">
      <c r="A297" s="6"/>
    </row>
    <row r="298" spans="1:1">
      <c r="A298" s="6"/>
    </row>
    <row r="299" spans="1:1">
      <c r="A299" s="6"/>
    </row>
    <row r="300" spans="1:1">
      <c r="A300" s="6"/>
    </row>
    <row r="301" spans="1:1">
      <c r="A301" s="6"/>
    </row>
    <row r="302" spans="1:1">
      <c r="A302" s="6"/>
    </row>
    <row r="303" spans="1:1">
      <c r="A303" s="6"/>
    </row>
    <row r="304" spans="1:1">
      <c r="A304" s="6"/>
    </row>
    <row r="305" spans="1:1">
      <c r="A305" s="6"/>
    </row>
    <row r="306" spans="1:1">
      <c r="A306" s="6"/>
    </row>
    <row r="307" spans="1:1">
      <c r="A307" s="6"/>
    </row>
    <row r="308" spans="1:1">
      <c r="A308" s="6"/>
    </row>
    <row r="309" spans="1:1">
      <c r="A309" s="6"/>
    </row>
    <row r="310" spans="1:1">
      <c r="A310" s="6"/>
    </row>
    <row r="311" spans="1:1">
      <c r="A311" s="6"/>
    </row>
    <row r="312" spans="1:1">
      <c r="A312" s="6"/>
    </row>
    <row r="313" spans="1:1">
      <c r="A313" s="6"/>
    </row>
    <row r="314" spans="1:1">
      <c r="A314" s="6"/>
    </row>
    <row r="315" spans="1:1">
      <c r="A315" s="6"/>
    </row>
    <row r="316" spans="1:1">
      <c r="A316" s="6"/>
    </row>
    <row r="317" spans="1:1">
      <c r="A317" s="6"/>
    </row>
    <row r="318" spans="1:1">
      <c r="A318" s="6"/>
    </row>
    <row r="319" spans="1:1">
      <c r="A319" s="6"/>
    </row>
    <row r="320" spans="1:1">
      <c r="A320" s="6"/>
    </row>
    <row r="321" spans="1:1">
      <c r="A321" s="6"/>
    </row>
    <row r="322" spans="1:1">
      <c r="A322" s="6"/>
    </row>
    <row r="323" spans="1:1">
      <c r="A323" s="6"/>
    </row>
    <row r="324" spans="1:1">
      <c r="A324" s="6"/>
    </row>
    <row r="325" spans="1:1">
      <c r="A325" s="6"/>
    </row>
    <row r="326" spans="1:1">
      <c r="A326" s="6"/>
    </row>
    <row r="327" spans="1:1">
      <c r="A327" s="6"/>
    </row>
  </sheetData>
  <mergeCells count="11">
    <mergeCell ref="C102:D102"/>
    <mergeCell ref="F102:H102"/>
    <mergeCell ref="C101:D101"/>
    <mergeCell ref="F101:H101"/>
    <mergeCell ref="A2:I2"/>
    <mergeCell ref="C4:D4"/>
    <mergeCell ref="E4:I4"/>
    <mergeCell ref="B4:B5"/>
    <mergeCell ref="A4:A5"/>
    <mergeCell ref="A7:I7"/>
    <mergeCell ref="A81:I81"/>
  </mergeCells>
  <phoneticPr fontId="0" type="noConversion"/>
  <printOptions horizontalCentered="1"/>
  <pageMargins left="0.59055118110236227" right="0.59055118110236227" top="0.78740157480314965" bottom="0.59055118110236227" header="0" footer="0"/>
  <pageSetup paperSize="9" scale="49" fitToHeight="5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4"/>
  <sheetViews>
    <sheetView view="pageBreakPreview" zoomScale="87" zoomScaleSheetLayoutView="87" workbookViewId="0">
      <selection activeCell="L26" sqref="L26"/>
    </sheetView>
  </sheetViews>
  <sheetFormatPr defaultColWidth="9.140625" defaultRowHeight="18.75"/>
  <cols>
    <col min="1" max="1" width="58" style="2" customWidth="1"/>
    <col min="2" max="2" width="12.85546875" style="49" customWidth="1"/>
    <col min="3" max="3" width="15.7109375" style="87" customWidth="1"/>
    <col min="4" max="4" width="18" style="49" customWidth="1"/>
    <col min="5" max="5" width="16.7109375" style="87" customWidth="1"/>
    <col min="6" max="7" width="16.28515625" style="49" customWidth="1"/>
    <col min="8" max="9" width="9.140625" style="2"/>
    <col min="10" max="10" width="10.140625" style="2" bestFit="1" customWidth="1"/>
    <col min="11" max="11" width="9.140625" style="2"/>
    <col min="12" max="12" width="10.140625" style="2" bestFit="1" customWidth="1"/>
    <col min="13" max="16384" width="9.140625" style="2"/>
  </cols>
  <sheetData>
    <row r="1" spans="1:7">
      <c r="A1" s="134"/>
      <c r="B1" s="133"/>
      <c r="C1" s="133"/>
      <c r="D1" s="133"/>
      <c r="F1" s="133"/>
      <c r="G1" s="133"/>
    </row>
    <row r="2" spans="1:7">
      <c r="A2" s="490" t="s">
        <v>417</v>
      </c>
      <c r="B2" s="490"/>
      <c r="C2" s="490"/>
      <c r="D2" s="490"/>
      <c r="E2" s="490"/>
      <c r="F2" s="490"/>
      <c r="G2" s="490"/>
    </row>
    <row r="3" spans="1:7">
      <c r="A3" s="131"/>
      <c r="B3" s="123"/>
      <c r="C3" s="123"/>
      <c r="D3" s="131"/>
      <c r="E3" s="324"/>
      <c r="F3" s="131"/>
      <c r="G3" s="123" t="s">
        <v>464</v>
      </c>
    </row>
    <row r="4" spans="1:7" ht="66.75" customHeight="1">
      <c r="A4" s="126" t="s">
        <v>155</v>
      </c>
      <c r="B4" s="127" t="s">
        <v>18</v>
      </c>
      <c r="C4" s="127" t="s">
        <v>457</v>
      </c>
      <c r="D4" s="127" t="s">
        <v>458</v>
      </c>
      <c r="E4" s="9" t="s">
        <v>459</v>
      </c>
      <c r="F4" s="127" t="s">
        <v>435</v>
      </c>
      <c r="G4" s="128" t="s">
        <v>460</v>
      </c>
    </row>
    <row r="5" spans="1:7" ht="18" customHeight="1">
      <c r="A5" s="46">
        <v>1</v>
      </c>
      <c r="B5" s="135">
        <v>2</v>
      </c>
      <c r="C5" s="135">
        <v>3</v>
      </c>
      <c r="D5" s="135">
        <v>4</v>
      </c>
      <c r="E5" s="325">
        <v>5</v>
      </c>
      <c r="F5" s="135">
        <v>6</v>
      </c>
      <c r="G5" s="135">
        <v>7</v>
      </c>
    </row>
    <row r="6" spans="1:7" ht="52.5" customHeight="1">
      <c r="A6" s="129" t="s">
        <v>394</v>
      </c>
      <c r="B6" s="124">
        <v>1018</v>
      </c>
      <c r="C6" s="101">
        <f>SUM(C7:C19)</f>
        <v>-216</v>
      </c>
      <c r="D6" s="101">
        <f>SUM(D7:D19)</f>
        <v>-321</v>
      </c>
      <c r="E6" s="331">
        <f>SUM(E7:E19)</f>
        <v>-218</v>
      </c>
      <c r="F6" s="101">
        <f>E6-D6</f>
        <v>103</v>
      </c>
      <c r="G6" s="117">
        <f>IF(D6=0,0,E6/D6*100)</f>
        <v>67.912772585669785</v>
      </c>
    </row>
    <row r="7" spans="1:7" s="224" customFormat="1" ht="20.25" customHeight="1">
      <c r="A7" s="303" t="s">
        <v>505</v>
      </c>
      <c r="B7" s="304"/>
      <c r="C7" s="305">
        <v>-23</v>
      </c>
      <c r="D7" s="305">
        <v>-26</v>
      </c>
      <c r="E7" s="305">
        <v>-33</v>
      </c>
      <c r="F7" s="305">
        <f>E7-D7</f>
        <v>-7</v>
      </c>
      <c r="G7" s="118">
        <f t="shared" ref="G7:G19" si="0">IF(D7=0,0,E7/D7*100)</f>
        <v>126.92307692307692</v>
      </c>
    </row>
    <row r="8" spans="1:7" s="224" customFormat="1" ht="20.25" customHeight="1">
      <c r="A8" s="306" t="s">
        <v>506</v>
      </c>
      <c r="B8" s="304"/>
      <c r="C8" s="305">
        <v>-16</v>
      </c>
      <c r="D8" s="305">
        <v>-15</v>
      </c>
      <c r="E8" s="305">
        <v>-20</v>
      </c>
      <c r="F8" s="305">
        <f t="shared" ref="F8:F19" si="1">E8-D8</f>
        <v>-5</v>
      </c>
      <c r="G8" s="118">
        <f t="shared" si="0"/>
        <v>133.33333333333331</v>
      </c>
    </row>
    <row r="9" spans="1:7" s="224" customFormat="1" ht="20.25" customHeight="1">
      <c r="A9" s="303" t="s">
        <v>507</v>
      </c>
      <c r="B9" s="304"/>
      <c r="C9" s="305">
        <v>-2</v>
      </c>
      <c r="D9" s="305">
        <v>-3</v>
      </c>
      <c r="E9" s="305">
        <v>-2</v>
      </c>
      <c r="F9" s="305">
        <f t="shared" si="1"/>
        <v>1</v>
      </c>
      <c r="G9" s="118">
        <f t="shared" si="0"/>
        <v>66.666666666666657</v>
      </c>
    </row>
    <row r="10" spans="1:7" s="224" customFormat="1" ht="20.25" customHeight="1">
      <c r="A10" s="303" t="s">
        <v>515</v>
      </c>
      <c r="B10" s="304"/>
      <c r="C10" s="305">
        <v>-1</v>
      </c>
      <c r="D10" s="305">
        <v>-1</v>
      </c>
      <c r="E10" s="305"/>
      <c r="F10" s="305">
        <f t="shared" si="1"/>
        <v>1</v>
      </c>
      <c r="G10" s="118">
        <f t="shared" si="0"/>
        <v>0</v>
      </c>
    </row>
    <row r="11" spans="1:7" s="224" customFormat="1" ht="20.25" customHeight="1">
      <c r="A11" s="303" t="s">
        <v>547</v>
      </c>
      <c r="B11" s="304"/>
      <c r="C11" s="305">
        <v>-6</v>
      </c>
      <c r="D11" s="305">
        <v>-6</v>
      </c>
      <c r="E11" s="305">
        <v>-4</v>
      </c>
      <c r="F11" s="305">
        <f t="shared" si="1"/>
        <v>2</v>
      </c>
      <c r="G11" s="118">
        <f t="shared" si="0"/>
        <v>66.666666666666657</v>
      </c>
    </row>
    <row r="12" spans="1:7" s="224" customFormat="1" ht="20.25" customHeight="1">
      <c r="A12" s="303" t="s">
        <v>508</v>
      </c>
      <c r="B12" s="304"/>
      <c r="C12" s="305">
        <v>-92</v>
      </c>
      <c r="D12" s="305">
        <v>-115</v>
      </c>
      <c r="E12" s="305">
        <v>-96</v>
      </c>
      <c r="F12" s="305">
        <f t="shared" si="1"/>
        <v>19</v>
      </c>
      <c r="G12" s="118">
        <f t="shared" si="0"/>
        <v>83.478260869565219</v>
      </c>
    </row>
    <row r="13" spans="1:7" s="224" customFormat="1" ht="20.25" customHeight="1">
      <c r="A13" s="303" t="s">
        <v>509</v>
      </c>
      <c r="B13" s="304"/>
      <c r="C13" s="305">
        <v>-1</v>
      </c>
      <c r="D13" s="305">
        <v>-2</v>
      </c>
      <c r="E13" s="305"/>
      <c r="F13" s="305">
        <f t="shared" si="1"/>
        <v>2</v>
      </c>
      <c r="G13" s="118">
        <f t="shared" si="0"/>
        <v>0</v>
      </c>
    </row>
    <row r="14" spans="1:7" s="224" customFormat="1" ht="20.25" customHeight="1">
      <c r="A14" s="303" t="s">
        <v>510</v>
      </c>
      <c r="B14" s="304"/>
      <c r="C14" s="305">
        <v>-1</v>
      </c>
      <c r="D14" s="305">
        <v>-2</v>
      </c>
      <c r="E14" s="305"/>
      <c r="F14" s="305">
        <f t="shared" si="1"/>
        <v>2</v>
      </c>
      <c r="G14" s="118">
        <f t="shared" si="0"/>
        <v>0</v>
      </c>
    </row>
    <row r="15" spans="1:7" s="224" customFormat="1" ht="33.75" customHeight="1">
      <c r="A15" s="303" t="s">
        <v>511</v>
      </c>
      <c r="B15" s="304"/>
      <c r="C15" s="305"/>
      <c r="D15" s="305">
        <v>-2</v>
      </c>
      <c r="E15" s="305"/>
      <c r="F15" s="305">
        <f t="shared" si="1"/>
        <v>2</v>
      </c>
      <c r="G15" s="118">
        <f t="shared" si="0"/>
        <v>0</v>
      </c>
    </row>
    <row r="16" spans="1:7" s="224" customFormat="1" ht="30" customHeight="1">
      <c r="A16" s="303" t="s">
        <v>512</v>
      </c>
      <c r="B16" s="304"/>
      <c r="C16" s="305"/>
      <c r="D16" s="305">
        <v>-140</v>
      </c>
      <c r="E16" s="305">
        <v>-49</v>
      </c>
      <c r="F16" s="305">
        <f>E16-D16</f>
        <v>91</v>
      </c>
      <c r="G16" s="118">
        <f t="shared" si="0"/>
        <v>35</v>
      </c>
    </row>
    <row r="17" spans="1:12" s="224" customFormat="1" ht="36" customHeight="1">
      <c r="A17" s="303" t="s">
        <v>514</v>
      </c>
      <c r="B17" s="304"/>
      <c r="C17" s="305">
        <v>-25</v>
      </c>
      <c r="D17" s="305">
        <v>-9</v>
      </c>
      <c r="E17" s="305">
        <v>-13</v>
      </c>
      <c r="F17" s="305">
        <f t="shared" si="1"/>
        <v>-4</v>
      </c>
      <c r="G17" s="118">
        <f t="shared" si="0"/>
        <v>144.44444444444443</v>
      </c>
    </row>
    <row r="18" spans="1:12" s="224" customFormat="1" ht="33.75" customHeight="1">
      <c r="A18" s="303" t="s">
        <v>516</v>
      </c>
      <c r="B18" s="304"/>
      <c r="C18" s="305"/>
      <c r="D18" s="307"/>
      <c r="E18" s="305">
        <v>-1</v>
      </c>
      <c r="F18" s="305">
        <f t="shared" si="1"/>
        <v>-1</v>
      </c>
      <c r="G18" s="118">
        <f t="shared" si="0"/>
        <v>0</v>
      </c>
    </row>
    <row r="19" spans="1:12" s="224" customFormat="1" ht="22.5" customHeight="1">
      <c r="A19" s="308" t="s">
        <v>517</v>
      </c>
      <c r="B19" s="309"/>
      <c r="C19" s="305">
        <v>-49</v>
      </c>
      <c r="D19" s="305"/>
      <c r="E19" s="305"/>
      <c r="F19" s="305">
        <f t="shared" si="1"/>
        <v>0</v>
      </c>
      <c r="G19" s="118">
        <f t="shared" si="0"/>
        <v>0</v>
      </c>
    </row>
    <row r="20" spans="1:12" s="48" customFormat="1" ht="20.25" customHeight="1">
      <c r="A20" s="129" t="s">
        <v>395</v>
      </c>
      <c r="B20" s="119">
        <v>1049</v>
      </c>
      <c r="C20" s="101">
        <f>SUM(C21:C30)</f>
        <v>-404</v>
      </c>
      <c r="D20" s="101">
        <f>SUM(D21:D30)</f>
        <v>-557</v>
      </c>
      <c r="E20" s="331">
        <f>SUM(E21:E30)</f>
        <v>-615</v>
      </c>
      <c r="F20" s="101">
        <f t="shared" ref="F20:F50" si="2">E20-D20</f>
        <v>-58</v>
      </c>
      <c r="G20" s="117">
        <f t="shared" ref="G20:G50" si="3">IF(D20=0,0,E20/D20*100)</f>
        <v>110.4129263913824</v>
      </c>
      <c r="L20" s="122"/>
    </row>
    <row r="21" spans="1:12" s="228" customFormat="1" ht="22.5" customHeight="1">
      <c r="A21" s="303" t="s">
        <v>518</v>
      </c>
      <c r="B21" s="310"/>
      <c r="C21" s="305">
        <v>-133</v>
      </c>
      <c r="D21" s="305">
        <v>-260</v>
      </c>
      <c r="E21" s="305">
        <v>-285</v>
      </c>
      <c r="F21" s="305">
        <f t="shared" si="2"/>
        <v>-25</v>
      </c>
      <c r="G21" s="118">
        <f>IF(D21=0,0,E21/D21*100)</f>
        <v>109.61538461538463</v>
      </c>
    </row>
    <row r="22" spans="1:12" s="228" customFormat="1" ht="22.5" customHeight="1">
      <c r="A22" s="303" t="s">
        <v>505</v>
      </c>
      <c r="B22" s="310"/>
      <c r="C22" s="305">
        <v>-6</v>
      </c>
      <c r="D22" s="305">
        <v>-8</v>
      </c>
      <c r="E22" s="305">
        <v>-8</v>
      </c>
      <c r="F22" s="305">
        <f t="shared" si="2"/>
        <v>0</v>
      </c>
      <c r="G22" s="118">
        <f t="shared" ref="G22:G29" si="4">IF(D22=0,0,E22/D22*100)</f>
        <v>100</v>
      </c>
    </row>
    <row r="23" spans="1:12" s="228" customFormat="1" ht="22.5" customHeight="1">
      <c r="A23" s="303" t="s">
        <v>519</v>
      </c>
      <c r="B23" s="310"/>
      <c r="C23" s="305">
        <v>-67</v>
      </c>
      <c r="D23" s="305">
        <v>-113</v>
      </c>
      <c r="E23" s="305">
        <v>-81</v>
      </c>
      <c r="F23" s="305">
        <f t="shared" si="2"/>
        <v>32</v>
      </c>
      <c r="G23" s="118">
        <f t="shared" si="4"/>
        <v>71.681415929203538</v>
      </c>
    </row>
    <row r="24" spans="1:12" s="228" customFormat="1" ht="22.5" customHeight="1">
      <c r="A24" s="303" t="s">
        <v>520</v>
      </c>
      <c r="B24" s="310"/>
      <c r="C24" s="305">
        <v>-11</v>
      </c>
      <c r="D24" s="305"/>
      <c r="E24" s="305">
        <v>-12</v>
      </c>
      <c r="F24" s="305">
        <f>E24-D24</f>
        <v>-12</v>
      </c>
      <c r="G24" s="118">
        <f t="shared" si="4"/>
        <v>0</v>
      </c>
    </row>
    <row r="25" spans="1:12" s="228" customFormat="1" ht="22.5" customHeight="1">
      <c r="A25" s="303" t="s">
        <v>521</v>
      </c>
      <c r="B25" s="310"/>
      <c r="C25" s="305">
        <v>-32</v>
      </c>
      <c r="D25" s="305">
        <v>-36</v>
      </c>
      <c r="E25" s="305">
        <v>-41</v>
      </c>
      <c r="F25" s="305">
        <f t="shared" ref="F25:F28" si="5">E25-D25</f>
        <v>-5</v>
      </c>
      <c r="G25" s="118">
        <f t="shared" si="4"/>
        <v>113.88888888888889</v>
      </c>
    </row>
    <row r="26" spans="1:12" s="228" customFormat="1" ht="33.75" customHeight="1">
      <c r="A26" s="303" t="s">
        <v>523</v>
      </c>
      <c r="B26" s="310"/>
      <c r="C26" s="305">
        <v>-115</v>
      </c>
      <c r="D26" s="305">
        <v>-100</v>
      </c>
      <c r="E26" s="305">
        <v>-142</v>
      </c>
      <c r="F26" s="305">
        <f t="shared" si="5"/>
        <v>-42</v>
      </c>
      <c r="G26" s="118">
        <f t="shared" si="4"/>
        <v>142</v>
      </c>
    </row>
    <row r="27" spans="1:12" s="228" customFormat="1" ht="19.5" customHeight="1">
      <c r="A27" s="303" t="s">
        <v>524</v>
      </c>
      <c r="B27" s="310"/>
      <c r="C27" s="305">
        <v>-6</v>
      </c>
      <c r="D27" s="305">
        <v>-5</v>
      </c>
      <c r="E27" s="305">
        <v>-7</v>
      </c>
      <c r="F27" s="305">
        <f t="shared" si="5"/>
        <v>-2</v>
      </c>
      <c r="G27" s="118">
        <f t="shared" si="4"/>
        <v>140</v>
      </c>
    </row>
    <row r="28" spans="1:12" s="228" customFormat="1" ht="19.5" customHeight="1">
      <c r="A28" s="303" t="s">
        <v>525</v>
      </c>
      <c r="B28" s="310"/>
      <c r="C28" s="305">
        <v>-4</v>
      </c>
      <c r="D28" s="305">
        <v>-5</v>
      </c>
      <c r="E28" s="305">
        <v>-4</v>
      </c>
      <c r="F28" s="305">
        <f t="shared" si="5"/>
        <v>1</v>
      </c>
      <c r="G28" s="118">
        <f t="shared" si="4"/>
        <v>80</v>
      </c>
    </row>
    <row r="29" spans="1:12" s="228" customFormat="1" ht="19.5" customHeight="1">
      <c r="A29" s="311" t="s">
        <v>526</v>
      </c>
      <c r="B29" s="310"/>
      <c r="C29" s="305">
        <v>-30</v>
      </c>
      <c r="D29" s="305">
        <v>-30</v>
      </c>
      <c r="E29" s="305">
        <v>-33</v>
      </c>
      <c r="F29" s="305">
        <f t="shared" si="2"/>
        <v>-3</v>
      </c>
      <c r="G29" s="118">
        <f t="shared" si="4"/>
        <v>110.00000000000001</v>
      </c>
    </row>
    <row r="30" spans="1:12" s="228" customFormat="1" ht="22.5" customHeight="1">
      <c r="A30" s="303" t="s">
        <v>522</v>
      </c>
      <c r="B30" s="310"/>
      <c r="C30" s="305"/>
      <c r="D30" s="305"/>
      <c r="E30" s="305">
        <v>-2</v>
      </c>
      <c r="F30" s="305">
        <f>E30-D30</f>
        <v>-2</v>
      </c>
      <c r="G30" s="118">
        <f>IF(D30=0,0,E30/D30*100)</f>
        <v>0</v>
      </c>
    </row>
    <row r="31" spans="1:12" s="48" customFormat="1" ht="20.25" customHeight="1">
      <c r="A31" s="104" t="s">
        <v>396</v>
      </c>
      <c r="B31" s="119">
        <v>1067</v>
      </c>
      <c r="C31" s="101">
        <f>SUM(C32:C33)</f>
        <v>0</v>
      </c>
      <c r="D31" s="101">
        <f t="shared" ref="D31:E31" si="6">SUM(D32:D33)</f>
        <v>0</v>
      </c>
      <c r="E31" s="331">
        <f t="shared" si="6"/>
        <v>0</v>
      </c>
      <c r="F31" s="103">
        <f t="shared" si="2"/>
        <v>0</v>
      </c>
      <c r="G31" s="118">
        <f t="shared" si="3"/>
        <v>0</v>
      </c>
    </row>
    <row r="32" spans="1:12" ht="24.75" customHeight="1">
      <c r="A32" s="106"/>
      <c r="B32" s="125"/>
      <c r="C32" s="103"/>
      <c r="D32" s="103"/>
      <c r="E32" s="332"/>
      <c r="F32" s="103">
        <f t="shared" si="2"/>
        <v>0</v>
      </c>
      <c r="G32" s="118">
        <f t="shared" si="3"/>
        <v>0</v>
      </c>
    </row>
    <row r="33" spans="1:7" ht="24.75" customHeight="1">
      <c r="A33" s="106"/>
      <c r="B33" s="125"/>
      <c r="C33" s="103"/>
      <c r="D33" s="103"/>
      <c r="E33" s="332"/>
      <c r="F33" s="103">
        <f>E33-D33</f>
        <v>0</v>
      </c>
      <c r="G33" s="118">
        <f t="shared" si="3"/>
        <v>0</v>
      </c>
    </row>
    <row r="34" spans="1:7" s="48" customFormat="1" ht="25.5" customHeight="1">
      <c r="A34" s="129" t="s">
        <v>429</v>
      </c>
      <c r="B34" s="119">
        <v>1073</v>
      </c>
      <c r="C34" s="101">
        <f>SUM(C35:C39)</f>
        <v>25</v>
      </c>
      <c r="D34" s="101">
        <f t="shared" ref="D34:E34" si="7">SUM(D35:D39)</f>
        <v>0</v>
      </c>
      <c r="E34" s="331">
        <f t="shared" si="7"/>
        <v>143</v>
      </c>
      <c r="F34" s="101">
        <f t="shared" si="2"/>
        <v>143</v>
      </c>
      <c r="G34" s="101">
        <f t="shared" si="3"/>
        <v>0</v>
      </c>
    </row>
    <row r="35" spans="1:7" s="228" customFormat="1" ht="35.25" customHeight="1">
      <c r="A35" s="303" t="s">
        <v>527</v>
      </c>
      <c r="B35" s="310"/>
      <c r="C35" s="305">
        <v>1</v>
      </c>
      <c r="D35" s="307"/>
      <c r="E35" s="305">
        <v>24</v>
      </c>
      <c r="F35" s="103">
        <f t="shared" si="2"/>
        <v>24</v>
      </c>
      <c r="G35" s="118">
        <f t="shared" si="3"/>
        <v>0</v>
      </c>
    </row>
    <row r="36" spans="1:7" s="228" customFormat="1" ht="39.75" customHeight="1">
      <c r="A36" s="303" t="s">
        <v>513</v>
      </c>
      <c r="B36" s="310"/>
      <c r="C36" s="305">
        <v>16</v>
      </c>
      <c r="D36" s="307"/>
      <c r="E36" s="305">
        <v>16</v>
      </c>
      <c r="F36" s="103">
        <f t="shared" si="2"/>
        <v>16</v>
      </c>
      <c r="G36" s="118">
        <f t="shared" si="3"/>
        <v>0</v>
      </c>
    </row>
    <row r="37" spans="1:7" s="228" customFormat="1" ht="24" customHeight="1">
      <c r="A37" s="303" t="s">
        <v>528</v>
      </c>
      <c r="B37" s="310"/>
      <c r="C37" s="305">
        <v>8</v>
      </c>
      <c r="D37" s="307"/>
      <c r="E37" s="305">
        <v>14</v>
      </c>
      <c r="F37" s="103">
        <f t="shared" si="2"/>
        <v>14</v>
      </c>
      <c r="G37" s="118">
        <f t="shared" si="3"/>
        <v>0</v>
      </c>
    </row>
    <row r="38" spans="1:7" ht="31.5" customHeight="1">
      <c r="A38" s="106" t="s">
        <v>551</v>
      </c>
      <c r="B38" s="125"/>
      <c r="C38" s="103"/>
      <c r="D38" s="103"/>
      <c r="E38" s="332">
        <v>42</v>
      </c>
      <c r="F38" s="103">
        <f t="shared" si="2"/>
        <v>42</v>
      </c>
      <c r="G38" s="118">
        <f t="shared" si="3"/>
        <v>0</v>
      </c>
    </row>
    <row r="39" spans="1:7" ht="36" customHeight="1">
      <c r="A39" s="106" t="s">
        <v>552</v>
      </c>
      <c r="B39" s="125"/>
      <c r="C39" s="103"/>
      <c r="D39" s="103"/>
      <c r="E39" s="332">
        <v>47</v>
      </c>
      <c r="F39" s="103">
        <f t="shared" si="2"/>
        <v>47</v>
      </c>
      <c r="G39" s="118">
        <f t="shared" si="3"/>
        <v>0</v>
      </c>
    </row>
    <row r="40" spans="1:7" s="48" customFormat="1" ht="20.25" customHeight="1">
      <c r="A40" s="129" t="s">
        <v>397</v>
      </c>
      <c r="B40" s="119">
        <v>1086</v>
      </c>
      <c r="C40" s="101">
        <f>SUM(C41:C45)</f>
        <v>-19</v>
      </c>
      <c r="D40" s="101">
        <f t="shared" ref="D40" si="8">SUM(D41:D45)</f>
        <v>-14</v>
      </c>
      <c r="E40" s="331">
        <f>SUM(E41:E45)</f>
        <v>-36</v>
      </c>
      <c r="F40" s="101">
        <f t="shared" si="2"/>
        <v>-22</v>
      </c>
      <c r="G40" s="117">
        <f t="shared" si="3"/>
        <v>257.14285714285717</v>
      </c>
    </row>
    <row r="41" spans="1:7" s="228" customFormat="1" ht="48" customHeight="1">
      <c r="A41" s="303" t="s">
        <v>553</v>
      </c>
      <c r="B41" s="310"/>
      <c r="C41" s="307">
        <v>-1</v>
      </c>
      <c r="D41" s="307"/>
      <c r="E41" s="307">
        <v>-1</v>
      </c>
      <c r="F41" s="103">
        <f t="shared" ref="F41" si="9">E41-D41</f>
        <v>-1</v>
      </c>
      <c r="G41" s="118">
        <f t="shared" ref="G41:G43" si="10">IF(D41=0,0,E41/D41*100)</f>
        <v>0</v>
      </c>
    </row>
    <row r="42" spans="1:7" s="228" customFormat="1" ht="33" customHeight="1">
      <c r="A42" s="303" t="s">
        <v>513</v>
      </c>
      <c r="B42" s="310"/>
      <c r="C42" s="307">
        <v>-15</v>
      </c>
      <c r="D42" s="307">
        <v>-14</v>
      </c>
      <c r="E42" s="307">
        <v>-19</v>
      </c>
      <c r="F42" s="307">
        <f t="shared" si="2"/>
        <v>-5</v>
      </c>
      <c r="G42" s="118">
        <f t="shared" si="10"/>
        <v>135.71428571428572</v>
      </c>
    </row>
    <row r="43" spans="1:7" s="228" customFormat="1" ht="24" customHeight="1">
      <c r="A43" s="306" t="s">
        <v>529</v>
      </c>
      <c r="B43" s="310"/>
      <c r="C43" s="305">
        <v>-3</v>
      </c>
      <c r="D43" s="307"/>
      <c r="E43" s="305"/>
      <c r="F43" s="307">
        <f t="shared" si="2"/>
        <v>0</v>
      </c>
      <c r="G43" s="118">
        <f t="shared" si="10"/>
        <v>0</v>
      </c>
    </row>
    <row r="44" spans="1:7" ht="29.25" customHeight="1">
      <c r="A44" s="106" t="s">
        <v>554</v>
      </c>
      <c r="B44" s="125"/>
      <c r="C44" s="103"/>
      <c r="D44" s="103"/>
      <c r="E44" s="332">
        <v>-11</v>
      </c>
      <c r="F44" s="103">
        <f t="shared" si="2"/>
        <v>-11</v>
      </c>
      <c r="G44" s="118">
        <f t="shared" si="3"/>
        <v>0</v>
      </c>
    </row>
    <row r="45" spans="1:7" ht="22.5" customHeight="1">
      <c r="A45" s="106" t="s">
        <v>555</v>
      </c>
      <c r="B45" s="125"/>
      <c r="C45" s="103"/>
      <c r="D45" s="103"/>
      <c r="E45" s="332">
        <v>-5</v>
      </c>
      <c r="F45" s="103">
        <f t="shared" si="2"/>
        <v>-5</v>
      </c>
      <c r="G45" s="118">
        <f t="shared" si="3"/>
        <v>0</v>
      </c>
    </row>
    <row r="46" spans="1:7" s="48" customFormat="1" ht="22.5" customHeight="1">
      <c r="A46" s="129" t="s">
        <v>428</v>
      </c>
      <c r="B46" s="119">
        <v>1152</v>
      </c>
      <c r="C46" s="101">
        <f>SUM(C47:C47)</f>
        <v>0</v>
      </c>
      <c r="D46" s="101">
        <f>SUM(D47:D47)</f>
        <v>0</v>
      </c>
      <c r="E46" s="331">
        <f>SUM(E47:E47)</f>
        <v>50</v>
      </c>
      <c r="F46" s="101">
        <f t="shared" si="2"/>
        <v>50</v>
      </c>
      <c r="G46" s="101">
        <f t="shared" si="3"/>
        <v>0</v>
      </c>
    </row>
    <row r="47" spans="1:7" ht="22.5" customHeight="1">
      <c r="A47" s="106" t="s">
        <v>552</v>
      </c>
      <c r="B47" s="125"/>
      <c r="C47" s="103"/>
      <c r="D47" s="103"/>
      <c r="E47" s="332">
        <v>50</v>
      </c>
      <c r="F47" s="103">
        <f t="shared" si="2"/>
        <v>50</v>
      </c>
      <c r="G47" s="118">
        <f t="shared" si="3"/>
        <v>0</v>
      </c>
    </row>
    <row r="48" spans="1:7" s="48" customFormat="1" ht="31.5" customHeight="1">
      <c r="A48" s="129" t="s">
        <v>436</v>
      </c>
      <c r="B48" s="119">
        <v>1162</v>
      </c>
      <c r="C48" s="101">
        <f>SUM(C49:C50)</f>
        <v>0</v>
      </c>
      <c r="D48" s="101">
        <f t="shared" ref="D48:E48" si="11">SUM(D49:D50)</f>
        <v>0</v>
      </c>
      <c r="E48" s="331">
        <f t="shared" si="11"/>
        <v>0</v>
      </c>
      <c r="F48" s="101">
        <f t="shared" si="2"/>
        <v>0</v>
      </c>
      <c r="G48" s="101">
        <f t="shared" si="3"/>
        <v>0</v>
      </c>
    </row>
    <row r="49" spans="1:8" ht="22.5" customHeight="1">
      <c r="A49" s="106"/>
      <c r="B49" s="125"/>
      <c r="C49" s="103"/>
      <c r="D49" s="103"/>
      <c r="E49" s="332"/>
      <c r="F49" s="103">
        <f t="shared" si="2"/>
        <v>0</v>
      </c>
      <c r="G49" s="118">
        <f t="shared" si="3"/>
        <v>0</v>
      </c>
    </row>
    <row r="50" spans="1:8" ht="22.5" customHeight="1">
      <c r="A50" s="106"/>
      <c r="B50" s="125"/>
      <c r="C50" s="103"/>
      <c r="D50" s="103"/>
      <c r="E50" s="332"/>
      <c r="F50" s="103">
        <f t="shared" si="2"/>
        <v>0</v>
      </c>
      <c r="G50" s="118">
        <f t="shared" si="3"/>
        <v>0</v>
      </c>
    </row>
    <row r="51" spans="1:8" s="181" customFormat="1" ht="45" customHeight="1">
      <c r="A51" s="178" t="s">
        <v>446</v>
      </c>
      <c r="B51" s="179"/>
      <c r="C51" s="491" t="s">
        <v>434</v>
      </c>
      <c r="D51" s="491"/>
      <c r="E51" s="333"/>
      <c r="F51" s="494" t="s">
        <v>503</v>
      </c>
      <c r="G51" s="494"/>
      <c r="H51" s="180"/>
    </row>
    <row r="52" spans="1:8" s="177" customFormat="1" ht="12.75">
      <c r="A52" s="182" t="s">
        <v>362</v>
      </c>
      <c r="B52" s="176"/>
      <c r="C52" s="492" t="s">
        <v>368</v>
      </c>
      <c r="D52" s="492"/>
      <c r="F52" s="493" t="s">
        <v>174</v>
      </c>
      <c r="G52" s="493"/>
      <c r="H52" s="183"/>
    </row>
    <row r="53" spans="1:8">
      <c r="A53" s="11"/>
      <c r="B53" s="133"/>
      <c r="C53" s="133"/>
      <c r="D53" s="132"/>
      <c r="E53" s="85"/>
      <c r="F53" s="130"/>
      <c r="G53" s="130"/>
    </row>
    <row r="54" spans="1:8">
      <c r="A54" s="80"/>
      <c r="B54" s="81"/>
      <c r="C54" s="81"/>
      <c r="D54" s="82"/>
      <c r="E54" s="85"/>
      <c r="F54" s="83"/>
      <c r="G54" s="83"/>
    </row>
    <row r="55" spans="1:8">
      <c r="A55" s="80"/>
      <c r="B55" s="81"/>
      <c r="C55" s="81"/>
      <c r="D55" s="82"/>
      <c r="E55" s="85"/>
      <c r="F55" s="83"/>
      <c r="G55" s="83"/>
    </row>
    <row r="56" spans="1:8">
      <c r="A56" s="80"/>
      <c r="B56" s="81"/>
      <c r="C56" s="81"/>
      <c r="D56" s="82"/>
      <c r="E56" s="85"/>
      <c r="F56" s="83"/>
      <c r="G56" s="83"/>
    </row>
    <row r="57" spans="1:8">
      <c r="A57" s="80"/>
      <c r="B57" s="81"/>
      <c r="C57" s="81"/>
      <c r="D57" s="82"/>
      <c r="E57" s="85"/>
      <c r="F57" s="83"/>
      <c r="G57" s="83"/>
    </row>
    <row r="58" spans="1:8">
      <c r="A58" s="80"/>
      <c r="B58" s="81"/>
      <c r="C58" s="81"/>
      <c r="D58" s="82"/>
      <c r="E58" s="85"/>
      <c r="F58" s="83"/>
      <c r="G58" s="83"/>
    </row>
    <row r="59" spans="1:8">
      <c r="A59" s="80"/>
      <c r="B59" s="81"/>
      <c r="C59" s="81"/>
      <c r="D59" s="82"/>
      <c r="E59" s="85"/>
      <c r="F59" s="83"/>
      <c r="G59" s="83"/>
    </row>
    <row r="60" spans="1:8">
      <c r="A60" s="80"/>
      <c r="B60" s="81"/>
      <c r="C60" s="81"/>
      <c r="D60" s="82"/>
      <c r="E60" s="85"/>
      <c r="F60" s="83"/>
      <c r="G60" s="83"/>
    </row>
    <row r="61" spans="1:8">
      <c r="A61" s="80"/>
      <c r="B61" s="81"/>
      <c r="C61" s="81"/>
      <c r="D61" s="82"/>
      <c r="E61" s="85"/>
      <c r="F61" s="83"/>
      <c r="G61" s="83"/>
    </row>
    <row r="62" spans="1:8">
      <c r="A62" s="80"/>
      <c r="B62" s="81"/>
      <c r="C62" s="81"/>
      <c r="D62" s="82"/>
      <c r="E62" s="85"/>
      <c r="F62" s="83"/>
      <c r="G62" s="83"/>
    </row>
    <row r="63" spans="1:8">
      <c r="A63" s="80"/>
      <c r="B63" s="81"/>
      <c r="C63" s="81"/>
      <c r="D63" s="82"/>
      <c r="E63" s="85"/>
      <c r="F63" s="83"/>
      <c r="G63" s="83"/>
    </row>
    <row r="64" spans="1:8">
      <c r="A64" s="80"/>
      <c r="B64" s="81"/>
      <c r="C64" s="81"/>
      <c r="D64" s="82"/>
      <c r="E64" s="85"/>
      <c r="F64" s="83"/>
      <c r="G64" s="83"/>
    </row>
    <row r="65" spans="1:7">
      <c r="A65" s="80"/>
      <c r="B65" s="81"/>
      <c r="C65" s="81"/>
      <c r="D65" s="82"/>
      <c r="E65" s="85"/>
      <c r="F65" s="83"/>
      <c r="G65" s="83"/>
    </row>
    <row r="66" spans="1:7">
      <c r="A66" s="80"/>
      <c r="B66" s="81"/>
      <c r="C66" s="81"/>
      <c r="D66" s="82"/>
      <c r="E66" s="85"/>
      <c r="F66" s="83"/>
      <c r="G66" s="83"/>
    </row>
    <row r="67" spans="1:7">
      <c r="A67" s="80"/>
      <c r="B67" s="81"/>
      <c r="C67" s="81"/>
      <c r="D67" s="82"/>
      <c r="E67" s="85"/>
      <c r="F67" s="83"/>
      <c r="G67" s="83"/>
    </row>
    <row r="68" spans="1:7">
      <c r="A68" s="80"/>
      <c r="B68" s="81"/>
      <c r="C68" s="81"/>
      <c r="D68" s="82"/>
      <c r="E68" s="85"/>
      <c r="F68" s="83"/>
      <c r="G68" s="83"/>
    </row>
    <row r="69" spans="1:7">
      <c r="A69" s="80"/>
      <c r="B69" s="81"/>
      <c r="C69" s="81"/>
      <c r="D69" s="82"/>
      <c r="E69" s="85"/>
      <c r="F69" s="83"/>
      <c r="G69" s="83"/>
    </row>
    <row r="70" spans="1:7">
      <c r="A70" s="80"/>
      <c r="B70" s="81"/>
      <c r="C70" s="81"/>
      <c r="D70" s="82"/>
      <c r="E70" s="85"/>
      <c r="F70" s="83"/>
      <c r="G70" s="83"/>
    </row>
    <row r="71" spans="1:7">
      <c r="A71" s="80"/>
      <c r="B71" s="81"/>
      <c r="C71" s="81"/>
      <c r="D71" s="82"/>
      <c r="E71" s="85"/>
      <c r="F71" s="83"/>
      <c r="G71" s="83"/>
    </row>
    <row r="72" spans="1:7">
      <c r="A72" s="80"/>
      <c r="B72" s="81"/>
      <c r="C72" s="81"/>
      <c r="D72" s="82"/>
      <c r="E72" s="85"/>
      <c r="F72" s="83"/>
      <c r="G72" s="83"/>
    </row>
    <row r="73" spans="1:7">
      <c r="A73" s="80"/>
      <c r="B73" s="81"/>
      <c r="C73" s="81"/>
      <c r="D73" s="82"/>
      <c r="E73" s="85"/>
      <c r="F73" s="83"/>
      <c r="G73" s="83"/>
    </row>
    <row r="74" spans="1:7">
      <c r="A74" s="80"/>
      <c r="B74" s="81"/>
      <c r="C74" s="81"/>
      <c r="D74" s="82"/>
      <c r="E74" s="85"/>
      <c r="F74" s="83"/>
      <c r="G74" s="83"/>
    </row>
    <row r="75" spans="1:7">
      <c r="A75" s="80"/>
      <c r="B75" s="81"/>
      <c r="C75" s="81"/>
      <c r="D75" s="82"/>
      <c r="E75" s="85"/>
      <c r="F75" s="83"/>
      <c r="G75" s="83"/>
    </row>
    <row r="76" spans="1:7">
      <c r="A76" s="80"/>
      <c r="B76" s="81"/>
      <c r="C76" s="81"/>
      <c r="D76" s="82"/>
      <c r="E76" s="85"/>
      <c r="F76" s="83"/>
      <c r="G76" s="83"/>
    </row>
    <row r="77" spans="1:7">
      <c r="A77" s="80"/>
      <c r="B77" s="81"/>
      <c r="C77" s="81"/>
      <c r="D77" s="82"/>
      <c r="E77" s="85"/>
      <c r="F77" s="83"/>
      <c r="G77" s="83"/>
    </row>
    <row r="78" spans="1:7">
      <c r="A78" s="80"/>
      <c r="B78" s="81"/>
      <c r="C78" s="81"/>
      <c r="D78" s="82"/>
      <c r="E78" s="85"/>
      <c r="F78" s="83"/>
      <c r="G78" s="83"/>
    </row>
    <row r="79" spans="1:7">
      <c r="A79" s="80"/>
      <c r="B79" s="81"/>
      <c r="C79" s="81"/>
      <c r="D79" s="82"/>
      <c r="E79" s="85"/>
      <c r="F79" s="83"/>
      <c r="G79" s="83"/>
    </row>
    <row r="80" spans="1:7">
      <c r="A80" s="80"/>
      <c r="B80" s="81"/>
      <c r="C80" s="81"/>
      <c r="D80" s="82"/>
      <c r="E80" s="85"/>
      <c r="F80" s="83"/>
      <c r="G80" s="83"/>
    </row>
    <row r="81" spans="1:7">
      <c r="A81" s="80"/>
      <c r="B81" s="81"/>
      <c r="C81" s="81"/>
      <c r="D81" s="82"/>
      <c r="E81" s="85"/>
      <c r="F81" s="83"/>
      <c r="G81" s="83"/>
    </row>
    <row r="82" spans="1:7">
      <c r="A82" s="80"/>
      <c r="B82" s="81"/>
      <c r="C82" s="81"/>
      <c r="D82" s="82"/>
      <c r="E82" s="85"/>
      <c r="F82" s="83"/>
      <c r="G82" s="83"/>
    </row>
    <row r="83" spans="1:7">
      <c r="A83" s="80"/>
      <c r="B83" s="81"/>
      <c r="C83" s="81"/>
      <c r="D83" s="82"/>
      <c r="E83" s="85"/>
      <c r="F83" s="83"/>
      <c r="G83" s="83"/>
    </row>
    <row r="84" spans="1:7">
      <c r="A84" s="80"/>
      <c r="D84" s="84"/>
      <c r="E84" s="85"/>
      <c r="F84" s="85"/>
      <c r="G84" s="85"/>
    </row>
    <row r="85" spans="1:7">
      <c r="A85" s="4"/>
      <c r="D85" s="84"/>
      <c r="E85" s="85"/>
      <c r="F85" s="85"/>
      <c r="G85" s="85"/>
    </row>
    <row r="86" spans="1:7">
      <c r="A86" s="4"/>
      <c r="D86" s="84"/>
      <c r="E86" s="85"/>
      <c r="F86" s="85"/>
      <c r="G86" s="85"/>
    </row>
    <row r="87" spans="1:7">
      <c r="A87" s="4"/>
      <c r="D87" s="84"/>
      <c r="E87" s="85"/>
      <c r="F87" s="85"/>
      <c r="G87" s="85"/>
    </row>
    <row r="88" spans="1:7">
      <c r="A88" s="4"/>
      <c r="D88" s="84"/>
      <c r="E88" s="85"/>
      <c r="F88" s="85"/>
      <c r="G88" s="85"/>
    </row>
    <row r="89" spans="1:7">
      <c r="A89" s="4"/>
      <c r="D89" s="84"/>
      <c r="E89" s="85"/>
      <c r="F89" s="85"/>
      <c r="G89" s="85"/>
    </row>
    <row r="90" spans="1:7">
      <c r="A90" s="4"/>
      <c r="D90" s="84"/>
      <c r="E90" s="85"/>
      <c r="F90" s="85"/>
      <c r="G90" s="85"/>
    </row>
    <row r="91" spans="1:7">
      <c r="A91" s="4"/>
      <c r="D91" s="84"/>
      <c r="E91" s="85"/>
      <c r="F91" s="85"/>
      <c r="G91" s="85"/>
    </row>
    <row r="92" spans="1:7">
      <c r="A92" s="4"/>
      <c r="D92" s="84"/>
      <c r="E92" s="85"/>
      <c r="F92" s="85"/>
      <c r="G92" s="85"/>
    </row>
    <row r="93" spans="1:7">
      <c r="A93" s="4"/>
      <c r="D93" s="84"/>
      <c r="E93" s="85"/>
      <c r="F93" s="85"/>
      <c r="G93" s="85"/>
    </row>
    <row r="94" spans="1:7">
      <c r="A94" s="4"/>
      <c r="D94" s="84"/>
      <c r="E94" s="85"/>
      <c r="F94" s="85"/>
      <c r="G94" s="85"/>
    </row>
    <row r="95" spans="1:7">
      <c r="A95" s="4"/>
      <c r="D95" s="84"/>
      <c r="E95" s="85"/>
      <c r="F95" s="85"/>
      <c r="G95" s="85"/>
    </row>
    <row r="96" spans="1:7">
      <c r="A96" s="4"/>
      <c r="D96" s="84"/>
      <c r="E96" s="85"/>
      <c r="F96" s="85"/>
      <c r="G96" s="85"/>
    </row>
    <row r="97" spans="1:7">
      <c r="A97" s="4"/>
      <c r="D97" s="84"/>
      <c r="E97" s="85"/>
      <c r="F97" s="85"/>
      <c r="G97" s="85"/>
    </row>
    <row r="98" spans="1:7">
      <c r="A98" s="4"/>
      <c r="D98" s="84"/>
      <c r="E98" s="85"/>
      <c r="F98" s="85"/>
      <c r="G98" s="85"/>
    </row>
    <row r="99" spans="1:7">
      <c r="A99" s="4"/>
      <c r="D99" s="84"/>
      <c r="E99" s="85"/>
      <c r="F99" s="85"/>
      <c r="G99" s="85"/>
    </row>
    <row r="100" spans="1:7">
      <c r="A100" s="4"/>
      <c r="D100" s="84"/>
      <c r="E100" s="85"/>
      <c r="F100" s="85"/>
      <c r="G100" s="85"/>
    </row>
    <row r="101" spans="1:7">
      <c r="A101" s="4"/>
      <c r="D101" s="84"/>
      <c r="E101" s="85"/>
      <c r="F101" s="85"/>
      <c r="G101" s="85"/>
    </row>
    <row r="102" spans="1:7">
      <c r="A102" s="4"/>
      <c r="D102" s="84"/>
      <c r="E102" s="85"/>
      <c r="F102" s="85"/>
      <c r="G102" s="85"/>
    </row>
    <row r="103" spans="1:7">
      <c r="A103" s="4"/>
      <c r="D103" s="84"/>
      <c r="E103" s="85"/>
      <c r="F103" s="85"/>
      <c r="G103" s="85"/>
    </row>
    <row r="104" spans="1:7">
      <c r="A104" s="4"/>
      <c r="D104" s="84"/>
      <c r="E104" s="85"/>
      <c r="F104" s="85"/>
      <c r="G104" s="85"/>
    </row>
    <row r="105" spans="1:7">
      <c r="A105" s="4"/>
      <c r="D105" s="84"/>
      <c r="E105" s="85"/>
      <c r="F105" s="85"/>
      <c r="G105" s="85"/>
    </row>
    <row r="106" spans="1:7">
      <c r="A106" s="4"/>
      <c r="D106" s="84"/>
      <c r="E106" s="85"/>
      <c r="F106" s="85"/>
      <c r="G106" s="85"/>
    </row>
    <row r="107" spans="1:7">
      <c r="A107" s="4"/>
      <c r="B107" s="2"/>
      <c r="C107" s="2"/>
      <c r="D107" s="2"/>
      <c r="E107" s="2"/>
      <c r="F107" s="2"/>
      <c r="G107" s="2"/>
    </row>
    <row r="108" spans="1:7">
      <c r="A108" s="6"/>
      <c r="B108" s="2"/>
      <c r="C108" s="2"/>
      <c r="D108" s="2"/>
      <c r="E108" s="2"/>
      <c r="F108" s="2"/>
      <c r="G108" s="2"/>
    </row>
    <row r="109" spans="1:7">
      <c r="A109" s="6"/>
      <c r="B109" s="2"/>
      <c r="C109" s="2"/>
      <c r="D109" s="2"/>
      <c r="E109" s="2"/>
      <c r="F109" s="2"/>
      <c r="G109" s="2"/>
    </row>
    <row r="110" spans="1:7">
      <c r="A110" s="6"/>
      <c r="B110" s="2"/>
      <c r="C110" s="2"/>
      <c r="D110" s="2"/>
      <c r="E110" s="2"/>
      <c r="F110" s="2"/>
      <c r="G110" s="2"/>
    </row>
    <row r="111" spans="1:7">
      <c r="A111" s="6"/>
      <c r="B111" s="2"/>
      <c r="C111" s="2"/>
      <c r="D111" s="2"/>
      <c r="E111" s="2"/>
      <c r="F111" s="2"/>
      <c r="G111" s="2"/>
    </row>
    <row r="112" spans="1:7">
      <c r="A112" s="6"/>
      <c r="B112" s="2"/>
      <c r="C112" s="2"/>
      <c r="D112" s="2"/>
      <c r="E112" s="2"/>
      <c r="F112" s="2"/>
      <c r="G112" s="2"/>
    </row>
    <row r="113" spans="1:7">
      <c r="A113" s="6"/>
      <c r="B113" s="2"/>
      <c r="C113" s="2"/>
      <c r="D113" s="2"/>
      <c r="E113" s="2"/>
      <c r="F113" s="2"/>
      <c r="G113" s="2"/>
    </row>
    <row r="114" spans="1:7">
      <c r="A114" s="6"/>
      <c r="B114" s="2"/>
      <c r="C114" s="2"/>
      <c r="D114" s="2"/>
      <c r="E114" s="2"/>
      <c r="F114" s="2"/>
      <c r="G114" s="2"/>
    </row>
    <row r="115" spans="1:7">
      <c r="A115" s="6"/>
      <c r="B115" s="2"/>
      <c r="C115" s="2"/>
      <c r="D115" s="2"/>
      <c r="E115" s="2"/>
      <c r="F115" s="2"/>
      <c r="G115" s="2"/>
    </row>
    <row r="116" spans="1:7">
      <c r="A116" s="6"/>
      <c r="B116" s="2"/>
      <c r="C116" s="2"/>
      <c r="D116" s="2"/>
      <c r="E116" s="2"/>
      <c r="F116" s="2"/>
      <c r="G116" s="2"/>
    </row>
    <row r="117" spans="1:7">
      <c r="A117" s="6"/>
      <c r="B117" s="2"/>
      <c r="C117" s="2"/>
      <c r="D117" s="2"/>
      <c r="E117" s="2"/>
      <c r="F117" s="2"/>
      <c r="G117" s="2"/>
    </row>
    <row r="118" spans="1:7">
      <c r="A118" s="6"/>
      <c r="B118" s="2"/>
      <c r="C118" s="2"/>
      <c r="D118" s="2"/>
      <c r="E118" s="2"/>
      <c r="F118" s="2"/>
      <c r="G118" s="2"/>
    </row>
    <row r="119" spans="1:7">
      <c r="A119" s="6"/>
      <c r="B119" s="2"/>
      <c r="C119" s="2"/>
      <c r="D119" s="2"/>
      <c r="E119" s="2"/>
      <c r="F119" s="2"/>
      <c r="G119" s="2"/>
    </row>
    <row r="120" spans="1:7">
      <c r="A120" s="6"/>
      <c r="B120" s="2"/>
      <c r="C120" s="2"/>
      <c r="D120" s="2"/>
      <c r="E120" s="2"/>
      <c r="F120" s="2"/>
      <c r="G120" s="2"/>
    </row>
    <row r="121" spans="1:7">
      <c r="A121" s="6"/>
      <c r="B121" s="2"/>
      <c r="C121" s="2"/>
      <c r="D121" s="2"/>
      <c r="E121" s="2"/>
      <c r="F121" s="2"/>
      <c r="G121" s="2"/>
    </row>
    <row r="122" spans="1:7">
      <c r="A122" s="6"/>
      <c r="B122" s="2"/>
      <c r="C122" s="2"/>
      <c r="D122" s="2"/>
      <c r="E122" s="2"/>
      <c r="F122" s="2"/>
      <c r="G122" s="2"/>
    </row>
    <row r="123" spans="1:7">
      <c r="A123" s="6"/>
      <c r="B123" s="2"/>
      <c r="C123" s="2"/>
      <c r="D123" s="2"/>
      <c r="E123" s="2"/>
      <c r="F123" s="2"/>
      <c r="G123" s="2"/>
    </row>
    <row r="124" spans="1:7">
      <c r="A124" s="6"/>
      <c r="B124" s="2"/>
      <c r="C124" s="2"/>
      <c r="D124" s="2"/>
      <c r="E124" s="2"/>
      <c r="F124" s="2"/>
      <c r="G124" s="2"/>
    </row>
    <row r="125" spans="1:7">
      <c r="A125" s="6"/>
      <c r="B125" s="2"/>
      <c r="C125" s="2"/>
      <c r="D125" s="2"/>
      <c r="E125" s="2"/>
      <c r="F125" s="2"/>
      <c r="G125" s="2"/>
    </row>
    <row r="126" spans="1:7">
      <c r="A126" s="6"/>
      <c r="B126" s="2"/>
      <c r="C126" s="2"/>
      <c r="D126" s="2"/>
      <c r="E126" s="2"/>
      <c r="F126" s="2"/>
      <c r="G126" s="2"/>
    </row>
    <row r="127" spans="1:7">
      <c r="A127" s="6"/>
      <c r="B127" s="2"/>
      <c r="C127" s="2"/>
      <c r="D127" s="2"/>
      <c r="E127" s="2"/>
      <c r="F127" s="2"/>
      <c r="G127" s="2"/>
    </row>
    <row r="128" spans="1:7">
      <c r="A128" s="6"/>
      <c r="B128" s="2"/>
      <c r="C128" s="2"/>
      <c r="D128" s="2"/>
      <c r="E128" s="2"/>
      <c r="F128" s="2"/>
      <c r="G128" s="2"/>
    </row>
    <row r="129" spans="1:7">
      <c r="A129" s="6"/>
      <c r="B129" s="2"/>
      <c r="C129" s="2"/>
      <c r="D129" s="2"/>
      <c r="E129" s="2"/>
      <c r="F129" s="2"/>
      <c r="G129" s="2"/>
    </row>
    <row r="130" spans="1:7">
      <c r="A130" s="6"/>
      <c r="B130" s="2"/>
      <c r="C130" s="2"/>
      <c r="D130" s="2"/>
      <c r="E130" s="2"/>
      <c r="F130" s="2"/>
      <c r="G130" s="2"/>
    </row>
    <row r="131" spans="1:7">
      <c r="A131" s="6"/>
      <c r="B131" s="2"/>
      <c r="C131" s="2"/>
      <c r="D131" s="2"/>
      <c r="E131" s="2"/>
      <c r="F131" s="2"/>
      <c r="G131" s="2"/>
    </row>
    <row r="132" spans="1:7">
      <c r="A132" s="6"/>
      <c r="B132" s="2"/>
      <c r="C132" s="2"/>
      <c r="D132" s="2"/>
      <c r="E132" s="2"/>
      <c r="F132" s="2"/>
      <c r="G132" s="2"/>
    </row>
    <row r="133" spans="1:7">
      <c r="A133" s="6"/>
      <c r="B133" s="2"/>
      <c r="C133" s="2"/>
      <c r="D133" s="2"/>
      <c r="E133" s="2"/>
      <c r="F133" s="2"/>
      <c r="G133" s="2"/>
    </row>
    <row r="134" spans="1:7">
      <c r="A134" s="6"/>
      <c r="B134" s="2"/>
      <c r="C134" s="2"/>
      <c r="D134" s="2"/>
      <c r="E134" s="2"/>
      <c r="F134" s="2"/>
      <c r="G134" s="2"/>
    </row>
    <row r="135" spans="1:7">
      <c r="A135" s="6"/>
      <c r="B135" s="2"/>
      <c r="C135" s="2"/>
      <c r="D135" s="2"/>
      <c r="E135" s="2"/>
      <c r="F135" s="2"/>
      <c r="G135" s="2"/>
    </row>
    <row r="136" spans="1:7">
      <c r="A136" s="6"/>
      <c r="B136" s="2"/>
      <c r="C136" s="2"/>
      <c r="D136" s="2"/>
      <c r="E136" s="2"/>
      <c r="F136" s="2"/>
      <c r="G136" s="2"/>
    </row>
    <row r="137" spans="1:7">
      <c r="A137" s="6"/>
      <c r="B137" s="2"/>
      <c r="C137" s="2"/>
      <c r="D137" s="2"/>
      <c r="E137" s="2"/>
      <c r="F137" s="2"/>
      <c r="G137" s="2"/>
    </row>
    <row r="138" spans="1:7">
      <c r="A138" s="6"/>
      <c r="B138" s="2"/>
      <c r="C138" s="2"/>
      <c r="D138" s="2"/>
      <c r="E138" s="2"/>
      <c r="F138" s="2"/>
      <c r="G138" s="2"/>
    </row>
    <row r="139" spans="1:7">
      <c r="A139" s="6"/>
      <c r="B139" s="2"/>
      <c r="C139" s="2"/>
      <c r="D139" s="2"/>
      <c r="E139" s="2"/>
      <c r="F139" s="2"/>
      <c r="G139" s="2"/>
    </row>
    <row r="140" spans="1:7">
      <c r="A140" s="6"/>
      <c r="B140" s="2"/>
      <c r="C140" s="2"/>
      <c r="D140" s="2"/>
      <c r="E140" s="2"/>
      <c r="F140" s="2"/>
      <c r="G140" s="2"/>
    </row>
    <row r="141" spans="1:7">
      <c r="A141" s="6"/>
      <c r="B141" s="2"/>
      <c r="C141" s="2"/>
      <c r="D141" s="2"/>
      <c r="E141" s="2"/>
      <c r="F141" s="2"/>
      <c r="G141" s="2"/>
    </row>
    <row r="142" spans="1:7">
      <c r="A142" s="6"/>
      <c r="B142" s="2"/>
      <c r="C142" s="2"/>
      <c r="D142" s="2"/>
      <c r="E142" s="2"/>
      <c r="F142" s="2"/>
      <c r="G142" s="2"/>
    </row>
    <row r="143" spans="1:7">
      <c r="A143" s="6"/>
      <c r="B143" s="2"/>
      <c r="C143" s="2"/>
      <c r="D143" s="2"/>
      <c r="E143" s="2"/>
      <c r="F143" s="2"/>
      <c r="G143" s="2"/>
    </row>
    <row r="144" spans="1:7">
      <c r="A144" s="6"/>
      <c r="B144" s="2"/>
      <c r="C144" s="2"/>
      <c r="D144" s="2"/>
      <c r="E144" s="2"/>
      <c r="F144" s="2"/>
      <c r="G144" s="2"/>
    </row>
    <row r="145" spans="1:7">
      <c r="A145" s="6"/>
      <c r="B145" s="2"/>
      <c r="C145" s="2"/>
      <c r="D145" s="2"/>
      <c r="E145" s="2"/>
      <c r="F145" s="2"/>
      <c r="G145" s="2"/>
    </row>
    <row r="146" spans="1:7">
      <c r="A146" s="6"/>
      <c r="B146" s="2"/>
      <c r="C146" s="2"/>
      <c r="D146" s="2"/>
      <c r="E146" s="2"/>
      <c r="F146" s="2"/>
      <c r="G146" s="2"/>
    </row>
    <row r="147" spans="1:7">
      <c r="A147" s="6"/>
      <c r="B147" s="2"/>
      <c r="C147" s="2"/>
      <c r="D147" s="2"/>
      <c r="E147" s="2"/>
      <c r="F147" s="2"/>
      <c r="G147" s="2"/>
    </row>
    <row r="148" spans="1:7">
      <c r="A148" s="6"/>
      <c r="B148" s="2"/>
      <c r="C148" s="2"/>
      <c r="D148" s="2"/>
      <c r="E148" s="2"/>
      <c r="F148" s="2"/>
      <c r="G148" s="2"/>
    </row>
    <row r="149" spans="1:7">
      <c r="A149" s="6"/>
      <c r="B149" s="2"/>
      <c r="C149" s="2"/>
      <c r="D149" s="2"/>
      <c r="E149" s="2"/>
      <c r="F149" s="2"/>
      <c r="G149" s="2"/>
    </row>
    <row r="150" spans="1:7">
      <c r="A150" s="6"/>
      <c r="B150" s="2"/>
      <c r="C150" s="2"/>
      <c r="D150" s="2"/>
      <c r="E150" s="2"/>
      <c r="F150" s="2"/>
      <c r="G150" s="2"/>
    </row>
    <row r="151" spans="1:7">
      <c r="A151" s="6"/>
      <c r="B151" s="2"/>
      <c r="C151" s="2"/>
      <c r="D151" s="2"/>
      <c r="E151" s="2"/>
      <c r="F151" s="2"/>
      <c r="G151" s="2"/>
    </row>
    <row r="152" spans="1:7">
      <c r="A152" s="6"/>
      <c r="B152" s="2"/>
      <c r="C152" s="2"/>
      <c r="D152" s="2"/>
      <c r="E152" s="2"/>
      <c r="F152" s="2"/>
      <c r="G152" s="2"/>
    </row>
    <row r="153" spans="1:7">
      <c r="A153" s="6"/>
      <c r="B153" s="2"/>
      <c r="C153" s="2"/>
      <c r="D153" s="2"/>
      <c r="E153" s="2"/>
      <c r="F153" s="2"/>
      <c r="G153" s="2"/>
    </row>
    <row r="154" spans="1:7">
      <c r="A154" s="6"/>
      <c r="B154" s="2"/>
      <c r="C154" s="2"/>
      <c r="D154" s="2"/>
      <c r="E154" s="2"/>
      <c r="F154" s="2"/>
      <c r="G154" s="2"/>
    </row>
    <row r="155" spans="1:7">
      <c r="A155" s="6"/>
      <c r="B155" s="2"/>
      <c r="C155" s="2"/>
      <c r="D155" s="2"/>
      <c r="E155" s="2"/>
      <c r="F155" s="2"/>
      <c r="G155" s="2"/>
    </row>
    <row r="156" spans="1:7">
      <c r="A156" s="6"/>
      <c r="B156" s="2"/>
      <c r="C156" s="2"/>
      <c r="D156" s="2"/>
      <c r="E156" s="2"/>
      <c r="F156" s="2"/>
      <c r="G156" s="2"/>
    </row>
    <row r="157" spans="1:7">
      <c r="A157" s="6"/>
      <c r="B157" s="2"/>
      <c r="C157" s="2"/>
      <c r="D157" s="2"/>
      <c r="E157" s="2"/>
      <c r="F157" s="2"/>
      <c r="G157" s="2"/>
    </row>
    <row r="158" spans="1:7">
      <c r="A158" s="6"/>
      <c r="B158" s="2"/>
      <c r="C158" s="2"/>
      <c r="D158" s="2"/>
      <c r="E158" s="2"/>
      <c r="F158" s="2"/>
      <c r="G158" s="2"/>
    </row>
    <row r="159" spans="1:7">
      <c r="A159" s="6"/>
      <c r="B159" s="2"/>
      <c r="C159" s="2"/>
      <c r="D159" s="2"/>
      <c r="E159" s="2"/>
      <c r="F159" s="2"/>
      <c r="G159" s="2"/>
    </row>
    <row r="160" spans="1:7">
      <c r="A160" s="6"/>
      <c r="B160" s="2"/>
      <c r="C160" s="2"/>
      <c r="D160" s="2"/>
      <c r="E160" s="2"/>
      <c r="F160" s="2"/>
      <c r="G160" s="2"/>
    </row>
    <row r="161" spans="1:7">
      <c r="A161" s="6"/>
      <c r="B161" s="2"/>
      <c r="C161" s="2"/>
      <c r="D161" s="2"/>
      <c r="E161" s="2"/>
      <c r="F161" s="2"/>
      <c r="G161" s="2"/>
    </row>
    <row r="162" spans="1:7">
      <c r="A162" s="6"/>
      <c r="B162" s="2"/>
      <c r="C162" s="2"/>
      <c r="D162" s="2"/>
      <c r="E162" s="2"/>
      <c r="F162" s="2"/>
      <c r="G162" s="2"/>
    </row>
    <row r="163" spans="1:7">
      <c r="A163" s="6"/>
      <c r="B163" s="2"/>
      <c r="C163" s="2"/>
      <c r="D163" s="2"/>
      <c r="E163" s="2"/>
      <c r="F163" s="2"/>
      <c r="G163" s="2"/>
    </row>
    <row r="164" spans="1:7">
      <c r="A164" s="6"/>
      <c r="B164" s="2"/>
      <c r="C164" s="2"/>
      <c r="D164" s="2"/>
      <c r="E164" s="2"/>
      <c r="F164" s="2"/>
      <c r="G164" s="2"/>
    </row>
    <row r="165" spans="1:7">
      <c r="A165" s="6"/>
      <c r="B165" s="2"/>
      <c r="C165" s="2"/>
      <c r="D165" s="2"/>
      <c r="E165" s="2"/>
      <c r="F165" s="2"/>
      <c r="G165" s="2"/>
    </row>
    <row r="166" spans="1:7">
      <c r="A166" s="6"/>
      <c r="B166" s="2"/>
      <c r="C166" s="2"/>
      <c r="D166" s="2"/>
      <c r="E166" s="2"/>
      <c r="F166" s="2"/>
      <c r="G166" s="2"/>
    </row>
    <row r="167" spans="1:7">
      <c r="A167" s="6"/>
      <c r="B167" s="2"/>
      <c r="C167" s="2"/>
      <c r="D167" s="2"/>
      <c r="E167" s="2"/>
      <c r="F167" s="2"/>
      <c r="G167" s="2"/>
    </row>
    <row r="168" spans="1:7">
      <c r="A168" s="6"/>
      <c r="B168" s="2"/>
      <c r="C168" s="2"/>
      <c r="D168" s="2"/>
      <c r="E168" s="2"/>
      <c r="F168" s="2"/>
      <c r="G168" s="2"/>
    </row>
    <row r="169" spans="1:7">
      <c r="A169" s="6"/>
      <c r="B169" s="2"/>
      <c r="C169" s="2"/>
      <c r="D169" s="2"/>
      <c r="E169" s="2"/>
      <c r="F169" s="2"/>
      <c r="G169" s="2"/>
    </row>
    <row r="170" spans="1:7">
      <c r="A170" s="6"/>
      <c r="B170" s="2"/>
      <c r="C170" s="2"/>
      <c r="D170" s="2"/>
      <c r="E170" s="2"/>
      <c r="F170" s="2"/>
      <c r="G170" s="2"/>
    </row>
    <row r="171" spans="1:7">
      <c r="A171" s="6"/>
      <c r="B171" s="2"/>
      <c r="C171" s="2"/>
      <c r="D171" s="2"/>
      <c r="E171" s="2"/>
      <c r="F171" s="2"/>
      <c r="G171" s="2"/>
    </row>
    <row r="172" spans="1:7">
      <c r="A172" s="6"/>
      <c r="B172" s="2"/>
      <c r="C172" s="2"/>
      <c r="D172" s="2"/>
      <c r="E172" s="2"/>
      <c r="F172" s="2"/>
      <c r="G172" s="2"/>
    </row>
    <row r="173" spans="1:7">
      <c r="A173" s="6"/>
      <c r="B173" s="2"/>
      <c r="C173" s="2"/>
      <c r="D173" s="2"/>
      <c r="E173" s="2"/>
      <c r="F173" s="2"/>
      <c r="G173" s="2"/>
    </row>
    <row r="174" spans="1:7">
      <c r="A174" s="6"/>
      <c r="B174" s="2"/>
      <c r="C174" s="2"/>
      <c r="D174" s="2"/>
      <c r="E174" s="2"/>
      <c r="F174" s="2"/>
      <c r="G174" s="2"/>
    </row>
    <row r="175" spans="1:7">
      <c r="A175" s="6"/>
      <c r="B175" s="2"/>
      <c r="C175" s="2"/>
      <c r="D175" s="2"/>
      <c r="E175" s="2"/>
      <c r="F175" s="2"/>
      <c r="G175" s="2"/>
    </row>
    <row r="176" spans="1:7">
      <c r="A176" s="6"/>
      <c r="B176" s="2"/>
      <c r="C176" s="2"/>
      <c r="D176" s="2"/>
      <c r="E176" s="2"/>
      <c r="F176" s="2"/>
      <c r="G176" s="2"/>
    </row>
    <row r="177" spans="1:7">
      <c r="A177" s="6"/>
      <c r="B177" s="2"/>
      <c r="C177" s="2"/>
      <c r="D177" s="2"/>
      <c r="E177" s="2"/>
      <c r="F177" s="2"/>
      <c r="G177" s="2"/>
    </row>
    <row r="178" spans="1:7">
      <c r="A178" s="6"/>
      <c r="B178" s="2"/>
      <c r="C178" s="2"/>
      <c r="D178" s="2"/>
      <c r="E178" s="2"/>
      <c r="F178" s="2"/>
      <c r="G178" s="2"/>
    </row>
    <row r="179" spans="1:7">
      <c r="A179" s="6"/>
      <c r="B179" s="2"/>
      <c r="C179" s="2"/>
      <c r="D179" s="2"/>
      <c r="E179" s="2"/>
      <c r="F179" s="2"/>
      <c r="G179" s="2"/>
    </row>
    <row r="180" spans="1:7">
      <c r="A180" s="6"/>
      <c r="B180" s="2"/>
      <c r="C180" s="2"/>
      <c r="D180" s="2"/>
      <c r="E180" s="2"/>
      <c r="F180" s="2"/>
      <c r="G180" s="2"/>
    </row>
    <row r="181" spans="1:7">
      <c r="A181" s="6"/>
      <c r="B181" s="2"/>
      <c r="C181" s="2"/>
      <c r="D181" s="2"/>
      <c r="E181" s="2"/>
      <c r="F181" s="2"/>
      <c r="G181" s="2"/>
    </row>
    <row r="182" spans="1:7">
      <c r="A182" s="6"/>
      <c r="B182" s="2"/>
      <c r="C182" s="2"/>
      <c r="D182" s="2"/>
      <c r="E182" s="2"/>
      <c r="F182" s="2"/>
      <c r="G182" s="2"/>
    </row>
    <row r="183" spans="1:7">
      <c r="A183" s="6"/>
      <c r="B183" s="2"/>
      <c r="C183" s="2"/>
      <c r="D183" s="2"/>
      <c r="E183" s="2"/>
      <c r="F183" s="2"/>
      <c r="G183" s="2"/>
    </row>
    <row r="184" spans="1:7">
      <c r="A184" s="6"/>
      <c r="B184" s="2"/>
      <c r="C184" s="2"/>
      <c r="D184" s="2"/>
      <c r="E184" s="2"/>
      <c r="F184" s="2"/>
      <c r="G184" s="2"/>
    </row>
    <row r="185" spans="1:7">
      <c r="A185" s="6"/>
      <c r="B185" s="2"/>
      <c r="C185" s="2"/>
      <c r="D185" s="2"/>
      <c r="E185" s="2"/>
      <c r="F185" s="2"/>
      <c r="G185" s="2"/>
    </row>
    <row r="186" spans="1:7">
      <c r="A186" s="6"/>
      <c r="B186" s="2"/>
      <c r="C186" s="2"/>
      <c r="D186" s="2"/>
      <c r="E186" s="2"/>
      <c r="F186" s="2"/>
      <c r="G186" s="2"/>
    </row>
    <row r="187" spans="1:7">
      <c r="A187" s="6"/>
      <c r="B187" s="2"/>
      <c r="C187" s="2"/>
      <c r="D187" s="2"/>
      <c r="E187" s="2"/>
      <c r="F187" s="2"/>
      <c r="G187" s="2"/>
    </row>
    <row r="188" spans="1:7">
      <c r="A188" s="6"/>
      <c r="B188" s="2"/>
      <c r="C188" s="2"/>
      <c r="D188" s="2"/>
      <c r="E188" s="2"/>
      <c r="F188" s="2"/>
      <c r="G188" s="2"/>
    </row>
    <row r="189" spans="1:7">
      <c r="A189" s="6"/>
      <c r="B189" s="2"/>
      <c r="C189" s="2"/>
      <c r="D189" s="2"/>
      <c r="E189" s="2"/>
      <c r="F189" s="2"/>
      <c r="G189" s="2"/>
    </row>
    <row r="190" spans="1:7">
      <c r="A190" s="6"/>
      <c r="B190" s="2"/>
      <c r="C190" s="2"/>
      <c r="D190" s="2"/>
      <c r="E190" s="2"/>
      <c r="F190" s="2"/>
      <c r="G190" s="2"/>
    </row>
    <row r="191" spans="1:7">
      <c r="A191" s="6"/>
      <c r="B191" s="2"/>
      <c r="C191" s="2"/>
      <c r="D191" s="2"/>
      <c r="E191" s="2"/>
      <c r="F191" s="2"/>
      <c r="G191" s="2"/>
    </row>
    <row r="192" spans="1:7">
      <c r="A192" s="6"/>
      <c r="B192" s="2"/>
      <c r="C192" s="2"/>
      <c r="D192" s="2"/>
      <c r="E192" s="2"/>
      <c r="F192" s="2"/>
      <c r="G192" s="2"/>
    </row>
    <row r="193" spans="1:7">
      <c r="A193" s="6"/>
      <c r="B193" s="2"/>
      <c r="C193" s="2"/>
      <c r="D193" s="2"/>
      <c r="E193" s="2"/>
      <c r="F193" s="2"/>
      <c r="G193" s="2"/>
    </row>
    <row r="194" spans="1:7">
      <c r="A194" s="6"/>
      <c r="B194" s="2"/>
      <c r="C194" s="2"/>
      <c r="D194" s="2"/>
      <c r="E194" s="2"/>
      <c r="F194" s="2"/>
      <c r="G194" s="2"/>
    </row>
    <row r="195" spans="1:7">
      <c r="A195" s="6"/>
      <c r="B195" s="2"/>
      <c r="C195" s="2"/>
      <c r="D195" s="2"/>
      <c r="E195" s="2"/>
      <c r="F195" s="2"/>
      <c r="G195" s="2"/>
    </row>
    <row r="196" spans="1:7">
      <c r="A196" s="6"/>
      <c r="B196" s="2"/>
      <c r="C196" s="2"/>
      <c r="D196" s="2"/>
      <c r="E196" s="2"/>
      <c r="F196" s="2"/>
      <c r="G196" s="2"/>
    </row>
    <row r="197" spans="1:7">
      <c r="A197" s="6"/>
      <c r="B197" s="2"/>
      <c r="C197" s="2"/>
      <c r="D197" s="2"/>
      <c r="E197" s="2"/>
      <c r="F197" s="2"/>
      <c r="G197" s="2"/>
    </row>
    <row r="198" spans="1:7">
      <c r="A198" s="6"/>
      <c r="B198" s="2"/>
      <c r="C198" s="2"/>
      <c r="D198" s="2"/>
      <c r="E198" s="2"/>
      <c r="F198" s="2"/>
      <c r="G198" s="2"/>
    </row>
    <row r="199" spans="1:7">
      <c r="A199" s="6"/>
      <c r="B199" s="2"/>
      <c r="C199" s="2"/>
      <c r="D199" s="2"/>
      <c r="E199" s="2"/>
      <c r="F199" s="2"/>
      <c r="G199" s="2"/>
    </row>
    <row r="200" spans="1:7">
      <c r="A200" s="6"/>
      <c r="B200" s="2"/>
      <c r="C200" s="2"/>
      <c r="D200" s="2"/>
      <c r="E200" s="2"/>
      <c r="F200" s="2"/>
      <c r="G200" s="2"/>
    </row>
    <row r="201" spans="1:7">
      <c r="A201" s="6"/>
      <c r="B201" s="2"/>
      <c r="C201" s="2"/>
      <c r="D201" s="2"/>
      <c r="E201" s="2"/>
      <c r="F201" s="2"/>
      <c r="G201" s="2"/>
    </row>
    <row r="202" spans="1:7">
      <c r="A202" s="6"/>
      <c r="B202" s="2"/>
      <c r="C202" s="2"/>
      <c r="D202" s="2"/>
      <c r="E202" s="2"/>
      <c r="F202" s="2"/>
      <c r="G202" s="2"/>
    </row>
    <row r="203" spans="1:7">
      <c r="A203" s="6"/>
      <c r="B203" s="2"/>
      <c r="C203" s="2"/>
      <c r="D203" s="2"/>
      <c r="E203" s="2"/>
      <c r="F203" s="2"/>
      <c r="G203" s="2"/>
    </row>
    <row r="204" spans="1:7">
      <c r="A204" s="6"/>
      <c r="B204" s="2"/>
      <c r="C204" s="2"/>
      <c r="D204" s="2"/>
      <c r="E204" s="2"/>
      <c r="F204" s="2"/>
      <c r="G204" s="2"/>
    </row>
    <row r="205" spans="1:7">
      <c r="A205" s="6"/>
      <c r="B205" s="2"/>
      <c r="C205" s="2"/>
      <c r="D205" s="2"/>
      <c r="E205" s="2"/>
      <c r="F205" s="2"/>
      <c r="G205" s="2"/>
    </row>
    <row r="206" spans="1:7">
      <c r="A206" s="6"/>
      <c r="B206" s="2"/>
      <c r="C206" s="2"/>
      <c r="D206" s="2"/>
      <c r="E206" s="2"/>
      <c r="F206" s="2"/>
      <c r="G206" s="2"/>
    </row>
    <row r="207" spans="1:7">
      <c r="A207" s="6"/>
      <c r="B207" s="2"/>
      <c r="C207" s="2"/>
      <c r="D207" s="2"/>
      <c r="E207" s="2"/>
      <c r="F207" s="2"/>
      <c r="G207" s="2"/>
    </row>
    <row r="208" spans="1:7">
      <c r="A208" s="6"/>
      <c r="B208" s="2"/>
      <c r="C208" s="2"/>
      <c r="D208" s="2"/>
      <c r="E208" s="2"/>
      <c r="F208" s="2"/>
      <c r="G208" s="2"/>
    </row>
    <row r="209" spans="1:7">
      <c r="A209" s="6"/>
      <c r="B209" s="2"/>
      <c r="C209" s="2"/>
      <c r="D209" s="2"/>
      <c r="E209" s="2"/>
      <c r="F209" s="2"/>
      <c r="G209" s="2"/>
    </row>
    <row r="210" spans="1:7">
      <c r="A210" s="6"/>
      <c r="B210" s="2"/>
      <c r="C210" s="2"/>
      <c r="D210" s="2"/>
      <c r="E210" s="2"/>
      <c r="F210" s="2"/>
      <c r="G210" s="2"/>
    </row>
    <row r="211" spans="1:7">
      <c r="A211" s="6"/>
      <c r="B211" s="2"/>
      <c r="C211" s="2"/>
      <c r="D211" s="2"/>
      <c r="E211" s="2"/>
      <c r="F211" s="2"/>
      <c r="G211" s="2"/>
    </row>
    <row r="212" spans="1:7">
      <c r="A212" s="6"/>
      <c r="B212" s="2"/>
      <c r="C212" s="2"/>
      <c r="D212" s="2"/>
      <c r="E212" s="2"/>
      <c r="F212" s="2"/>
      <c r="G212" s="2"/>
    </row>
    <row r="213" spans="1:7">
      <c r="A213" s="6"/>
      <c r="B213" s="2"/>
      <c r="C213" s="2"/>
      <c r="D213" s="2"/>
      <c r="E213" s="2"/>
      <c r="F213" s="2"/>
      <c r="G213" s="2"/>
    </row>
    <row r="214" spans="1:7">
      <c r="A214" s="6"/>
      <c r="B214" s="2"/>
      <c r="C214" s="2"/>
      <c r="D214" s="2"/>
      <c r="E214" s="2"/>
      <c r="F214" s="2"/>
      <c r="G214" s="2"/>
    </row>
    <row r="215" spans="1:7">
      <c r="A215" s="6"/>
      <c r="B215" s="2"/>
      <c r="C215" s="2"/>
      <c r="D215" s="2"/>
      <c r="E215" s="2"/>
      <c r="F215" s="2"/>
      <c r="G215" s="2"/>
    </row>
    <row r="216" spans="1:7">
      <c r="A216" s="6"/>
      <c r="B216" s="2"/>
      <c r="C216" s="2"/>
      <c r="D216" s="2"/>
      <c r="E216" s="2"/>
      <c r="F216" s="2"/>
      <c r="G216" s="2"/>
    </row>
    <row r="217" spans="1:7">
      <c r="A217" s="6"/>
      <c r="B217" s="2"/>
      <c r="C217" s="2"/>
      <c r="D217" s="2"/>
      <c r="E217" s="2"/>
      <c r="F217" s="2"/>
      <c r="G217" s="2"/>
    </row>
    <row r="218" spans="1:7">
      <c r="A218" s="6"/>
      <c r="B218" s="2"/>
      <c r="C218" s="2"/>
      <c r="D218" s="2"/>
      <c r="E218" s="2"/>
      <c r="F218" s="2"/>
      <c r="G218" s="2"/>
    </row>
    <row r="219" spans="1:7">
      <c r="A219" s="6"/>
      <c r="B219" s="2"/>
      <c r="C219" s="2"/>
      <c r="D219" s="2"/>
      <c r="E219" s="2"/>
      <c r="F219" s="2"/>
      <c r="G219" s="2"/>
    </row>
    <row r="220" spans="1:7">
      <c r="A220" s="6"/>
      <c r="B220" s="2"/>
      <c r="C220" s="2"/>
      <c r="D220" s="2"/>
      <c r="E220" s="2"/>
      <c r="F220" s="2"/>
      <c r="G220" s="2"/>
    </row>
    <row r="221" spans="1:7">
      <c r="A221" s="6"/>
      <c r="B221" s="2"/>
      <c r="C221" s="2"/>
      <c r="D221" s="2"/>
      <c r="E221" s="2"/>
      <c r="F221" s="2"/>
      <c r="G221" s="2"/>
    </row>
    <row r="222" spans="1:7">
      <c r="A222" s="6"/>
      <c r="B222" s="2"/>
      <c r="C222" s="2"/>
      <c r="D222" s="2"/>
      <c r="E222" s="2"/>
      <c r="F222" s="2"/>
      <c r="G222" s="2"/>
    </row>
    <row r="223" spans="1:7">
      <c r="A223" s="6"/>
      <c r="B223" s="2"/>
      <c r="C223" s="2"/>
      <c r="D223" s="2"/>
      <c r="E223" s="2"/>
      <c r="F223" s="2"/>
      <c r="G223" s="2"/>
    </row>
    <row r="224" spans="1:7">
      <c r="A224" s="6"/>
      <c r="B224" s="2"/>
      <c r="C224" s="2"/>
      <c r="D224" s="2"/>
      <c r="E224" s="2"/>
      <c r="F224" s="2"/>
      <c r="G224" s="2"/>
    </row>
    <row r="225" spans="1:7">
      <c r="A225" s="6"/>
      <c r="B225" s="2"/>
      <c r="C225" s="2"/>
      <c r="D225" s="2"/>
      <c r="E225" s="2"/>
      <c r="F225" s="2"/>
      <c r="G225" s="2"/>
    </row>
    <row r="226" spans="1:7">
      <c r="A226" s="6"/>
      <c r="B226" s="2"/>
      <c r="C226" s="2"/>
      <c r="D226" s="2"/>
      <c r="E226" s="2"/>
      <c r="F226" s="2"/>
      <c r="G226" s="2"/>
    </row>
    <row r="227" spans="1:7">
      <c r="A227" s="6"/>
      <c r="B227" s="2"/>
      <c r="C227" s="2"/>
      <c r="D227" s="2"/>
      <c r="E227" s="2"/>
      <c r="F227" s="2"/>
      <c r="G227" s="2"/>
    </row>
    <row r="228" spans="1:7">
      <c r="A228" s="6"/>
      <c r="B228" s="2"/>
      <c r="C228" s="2"/>
      <c r="D228" s="2"/>
      <c r="E228" s="2"/>
      <c r="F228" s="2"/>
      <c r="G228" s="2"/>
    </row>
    <row r="229" spans="1:7">
      <c r="A229" s="6"/>
      <c r="B229" s="2"/>
      <c r="C229" s="2"/>
      <c r="D229" s="2"/>
      <c r="E229" s="2"/>
      <c r="F229" s="2"/>
      <c r="G229" s="2"/>
    </row>
    <row r="230" spans="1:7">
      <c r="A230" s="6"/>
      <c r="B230" s="2"/>
      <c r="C230" s="2"/>
      <c r="D230" s="2"/>
      <c r="E230" s="2"/>
      <c r="F230" s="2"/>
      <c r="G230" s="2"/>
    </row>
    <row r="231" spans="1:7">
      <c r="A231" s="6"/>
      <c r="B231" s="2"/>
      <c r="C231" s="2"/>
      <c r="D231" s="2"/>
      <c r="E231" s="2"/>
      <c r="F231" s="2"/>
      <c r="G231" s="2"/>
    </row>
    <row r="232" spans="1:7">
      <c r="A232" s="6"/>
      <c r="B232" s="2"/>
      <c r="C232" s="2"/>
      <c r="D232" s="2"/>
      <c r="E232" s="2"/>
      <c r="F232" s="2"/>
      <c r="G232" s="2"/>
    </row>
    <row r="233" spans="1:7">
      <c r="A233" s="6"/>
      <c r="B233" s="2"/>
      <c r="C233" s="2"/>
      <c r="D233" s="2"/>
      <c r="E233" s="2"/>
      <c r="F233" s="2"/>
      <c r="G233" s="2"/>
    </row>
    <row r="234" spans="1:7">
      <c r="A234" s="6"/>
      <c r="B234" s="2"/>
      <c r="C234" s="2"/>
      <c r="D234" s="2"/>
      <c r="E234" s="2"/>
      <c r="F234" s="2"/>
      <c r="G234" s="2"/>
    </row>
    <row r="235" spans="1:7">
      <c r="A235" s="6"/>
      <c r="B235" s="2"/>
      <c r="C235" s="2"/>
      <c r="D235" s="2"/>
      <c r="E235" s="2"/>
      <c r="F235" s="2"/>
      <c r="G235" s="2"/>
    </row>
    <row r="236" spans="1:7">
      <c r="A236" s="6"/>
      <c r="B236" s="2"/>
      <c r="C236" s="2"/>
      <c r="D236" s="2"/>
      <c r="E236" s="2"/>
      <c r="F236" s="2"/>
      <c r="G236" s="2"/>
    </row>
    <row r="237" spans="1:7">
      <c r="A237" s="6"/>
      <c r="B237" s="2"/>
      <c r="C237" s="2"/>
      <c r="D237" s="2"/>
      <c r="E237" s="2"/>
      <c r="F237" s="2"/>
      <c r="G237" s="2"/>
    </row>
    <row r="238" spans="1:7">
      <c r="A238" s="6"/>
      <c r="B238" s="2"/>
      <c r="C238" s="2"/>
      <c r="D238" s="2"/>
      <c r="E238" s="2"/>
      <c r="F238" s="2"/>
      <c r="G238" s="2"/>
    </row>
    <row r="239" spans="1:7">
      <c r="A239" s="6"/>
      <c r="B239" s="2"/>
      <c r="C239" s="2"/>
      <c r="D239" s="2"/>
      <c r="E239" s="2"/>
      <c r="F239" s="2"/>
      <c r="G239" s="2"/>
    </row>
    <row r="240" spans="1:7">
      <c r="A240" s="6"/>
      <c r="B240" s="2"/>
      <c r="C240" s="2"/>
      <c r="D240" s="2"/>
      <c r="E240" s="2"/>
      <c r="F240" s="2"/>
      <c r="G240" s="2"/>
    </row>
    <row r="241" spans="1:7">
      <c r="A241" s="6"/>
      <c r="B241" s="2"/>
      <c r="C241" s="2"/>
      <c r="D241" s="2"/>
      <c r="E241" s="2"/>
      <c r="F241" s="2"/>
      <c r="G241" s="2"/>
    </row>
    <row r="242" spans="1:7">
      <c r="A242" s="6"/>
      <c r="B242" s="2"/>
      <c r="C242" s="2"/>
      <c r="D242" s="2"/>
      <c r="E242" s="2"/>
      <c r="F242" s="2"/>
      <c r="G242" s="2"/>
    </row>
    <row r="243" spans="1:7">
      <c r="A243" s="6"/>
      <c r="B243" s="2"/>
      <c r="C243" s="2"/>
      <c r="D243" s="2"/>
      <c r="E243" s="2"/>
      <c r="F243" s="2"/>
      <c r="G243" s="2"/>
    </row>
    <row r="244" spans="1:7">
      <c r="A244" s="6"/>
      <c r="B244" s="2"/>
      <c r="C244" s="2"/>
      <c r="D244" s="2"/>
      <c r="E244" s="2"/>
      <c r="F244" s="2"/>
      <c r="G244" s="2"/>
    </row>
    <row r="245" spans="1:7">
      <c r="A245" s="6"/>
      <c r="B245" s="2"/>
      <c r="C245" s="2"/>
      <c r="D245" s="2"/>
      <c r="E245" s="2"/>
      <c r="F245" s="2"/>
      <c r="G245" s="2"/>
    </row>
    <row r="246" spans="1:7">
      <c r="A246" s="6"/>
      <c r="B246" s="2"/>
      <c r="C246" s="2"/>
      <c r="D246" s="2"/>
      <c r="E246" s="2"/>
      <c r="F246" s="2"/>
      <c r="G246" s="2"/>
    </row>
    <row r="247" spans="1:7">
      <c r="A247" s="6"/>
      <c r="B247" s="2"/>
      <c r="C247" s="2"/>
      <c r="D247" s="2"/>
      <c r="E247" s="2"/>
      <c r="F247" s="2"/>
      <c r="G247" s="2"/>
    </row>
    <row r="248" spans="1:7">
      <c r="A248" s="6"/>
      <c r="B248" s="2"/>
      <c r="C248" s="2"/>
      <c r="D248" s="2"/>
      <c r="E248" s="2"/>
      <c r="F248" s="2"/>
      <c r="G248" s="2"/>
    </row>
    <row r="249" spans="1:7">
      <c r="A249" s="6"/>
      <c r="B249" s="2"/>
      <c r="C249" s="2"/>
      <c r="D249" s="2"/>
      <c r="E249" s="2"/>
      <c r="F249" s="2"/>
      <c r="G249" s="2"/>
    </row>
    <row r="250" spans="1:7">
      <c r="A250" s="6"/>
      <c r="B250" s="2"/>
      <c r="C250" s="2"/>
      <c r="D250" s="2"/>
      <c r="E250" s="2"/>
      <c r="F250" s="2"/>
      <c r="G250" s="2"/>
    </row>
    <row r="251" spans="1:7">
      <c r="A251" s="6"/>
      <c r="B251" s="2"/>
      <c r="C251" s="2"/>
      <c r="D251" s="2"/>
      <c r="E251" s="2"/>
      <c r="F251" s="2"/>
      <c r="G251" s="2"/>
    </row>
    <row r="252" spans="1:7">
      <c r="A252" s="6"/>
      <c r="B252" s="2"/>
      <c r="C252" s="2"/>
      <c r="D252" s="2"/>
      <c r="E252" s="2"/>
      <c r="F252" s="2"/>
      <c r="G252" s="2"/>
    </row>
    <row r="253" spans="1:7">
      <c r="A253" s="6"/>
      <c r="B253" s="2"/>
      <c r="C253" s="2"/>
      <c r="D253" s="2"/>
      <c r="E253" s="2"/>
      <c r="F253" s="2"/>
      <c r="G253" s="2"/>
    </row>
    <row r="254" spans="1:7">
      <c r="A254" s="6"/>
      <c r="B254" s="2"/>
      <c r="C254" s="2"/>
      <c r="D254" s="2"/>
      <c r="E254" s="2"/>
      <c r="F254" s="2"/>
      <c r="G254" s="2"/>
    </row>
    <row r="255" spans="1:7">
      <c r="A255" s="6"/>
      <c r="B255" s="2"/>
      <c r="C255" s="2"/>
      <c r="D255" s="2"/>
      <c r="E255" s="2"/>
      <c r="F255" s="2"/>
      <c r="G255" s="2"/>
    </row>
    <row r="256" spans="1:7">
      <c r="A256" s="6"/>
      <c r="B256" s="2"/>
      <c r="C256" s="2"/>
      <c r="D256" s="2"/>
      <c r="E256" s="2"/>
      <c r="F256" s="2"/>
      <c r="G256" s="2"/>
    </row>
    <row r="257" spans="1:7">
      <c r="A257" s="6"/>
      <c r="B257" s="2"/>
      <c r="C257" s="2"/>
      <c r="D257" s="2"/>
      <c r="E257" s="2"/>
      <c r="F257" s="2"/>
      <c r="G257" s="2"/>
    </row>
    <row r="258" spans="1:7">
      <c r="A258" s="6"/>
      <c r="B258" s="2"/>
      <c r="C258" s="2"/>
      <c r="D258" s="2"/>
      <c r="E258" s="2"/>
      <c r="F258" s="2"/>
      <c r="G258" s="2"/>
    </row>
    <row r="259" spans="1:7">
      <c r="A259" s="6"/>
      <c r="B259" s="2"/>
      <c r="C259" s="2"/>
      <c r="D259" s="2"/>
      <c r="E259" s="2"/>
      <c r="F259" s="2"/>
      <c r="G259" s="2"/>
    </row>
    <row r="260" spans="1:7">
      <c r="A260" s="6"/>
      <c r="B260" s="2"/>
      <c r="C260" s="2"/>
      <c r="D260" s="2"/>
      <c r="E260" s="2"/>
      <c r="F260" s="2"/>
      <c r="G260" s="2"/>
    </row>
    <row r="261" spans="1:7">
      <c r="A261" s="6"/>
      <c r="B261" s="2"/>
      <c r="C261" s="2"/>
      <c r="D261" s="2"/>
      <c r="E261" s="2"/>
      <c r="F261" s="2"/>
      <c r="G261" s="2"/>
    </row>
    <row r="262" spans="1:7">
      <c r="A262" s="6"/>
      <c r="B262" s="2"/>
      <c r="C262" s="2"/>
      <c r="D262" s="2"/>
      <c r="E262" s="2"/>
      <c r="F262" s="2"/>
      <c r="G262" s="2"/>
    </row>
    <row r="263" spans="1:7">
      <c r="A263" s="6"/>
      <c r="B263" s="2"/>
      <c r="C263" s="2"/>
      <c r="D263" s="2"/>
      <c r="E263" s="2"/>
      <c r="F263" s="2"/>
      <c r="G263" s="2"/>
    </row>
    <row r="264" spans="1:7">
      <c r="A264" s="6"/>
      <c r="B264" s="2"/>
      <c r="C264" s="2"/>
      <c r="D264" s="2"/>
      <c r="E264" s="2"/>
      <c r="F264" s="2"/>
      <c r="G264" s="2"/>
    </row>
    <row r="265" spans="1:7">
      <c r="A265" s="6"/>
      <c r="B265" s="2"/>
      <c r="C265" s="2"/>
      <c r="D265" s="2"/>
      <c r="E265" s="2"/>
      <c r="F265" s="2"/>
      <c r="G265" s="2"/>
    </row>
    <row r="266" spans="1:7">
      <c r="A266" s="6"/>
      <c r="B266" s="2"/>
      <c r="C266" s="2"/>
      <c r="D266" s="2"/>
      <c r="E266" s="2"/>
      <c r="F266" s="2"/>
      <c r="G266" s="2"/>
    </row>
    <row r="267" spans="1:7">
      <c r="A267" s="6"/>
      <c r="B267" s="2"/>
      <c r="C267" s="2"/>
      <c r="D267" s="2"/>
      <c r="E267" s="2"/>
      <c r="F267" s="2"/>
      <c r="G267" s="2"/>
    </row>
    <row r="268" spans="1:7">
      <c r="A268" s="6"/>
      <c r="B268" s="2"/>
      <c r="C268" s="2"/>
      <c r="D268" s="2"/>
      <c r="E268" s="2"/>
      <c r="F268" s="2"/>
      <c r="G268" s="2"/>
    </row>
    <row r="269" spans="1:7">
      <c r="A269" s="6"/>
      <c r="B269" s="2"/>
      <c r="C269" s="2"/>
      <c r="D269" s="2"/>
      <c r="E269" s="2"/>
      <c r="F269" s="2"/>
      <c r="G269" s="2"/>
    </row>
    <row r="270" spans="1:7">
      <c r="A270" s="6"/>
      <c r="B270" s="2"/>
      <c r="C270" s="2"/>
      <c r="D270" s="2"/>
      <c r="E270" s="2"/>
      <c r="F270" s="2"/>
      <c r="G270" s="2"/>
    </row>
    <row r="271" spans="1:7">
      <c r="A271" s="6"/>
      <c r="B271" s="2"/>
      <c r="C271" s="2"/>
      <c r="D271" s="2"/>
      <c r="E271" s="2"/>
      <c r="F271" s="2"/>
      <c r="G271" s="2"/>
    </row>
    <row r="272" spans="1:7">
      <c r="A272" s="6"/>
      <c r="B272" s="2"/>
      <c r="C272" s="2"/>
      <c r="D272" s="2"/>
      <c r="E272" s="2"/>
      <c r="F272" s="2"/>
      <c r="G272" s="2"/>
    </row>
    <row r="273" spans="1:7">
      <c r="A273" s="6"/>
      <c r="B273" s="2"/>
      <c r="C273" s="2"/>
      <c r="D273" s="2"/>
      <c r="E273" s="2"/>
      <c r="F273" s="2"/>
      <c r="G273" s="2"/>
    </row>
    <row r="274" spans="1:7">
      <c r="A274" s="6"/>
      <c r="B274" s="2"/>
      <c r="C274" s="2"/>
      <c r="D274" s="2"/>
      <c r="E274" s="2"/>
      <c r="F274" s="2"/>
      <c r="G274" s="2"/>
    </row>
  </sheetData>
  <mergeCells count="5">
    <mergeCell ref="A2:G2"/>
    <mergeCell ref="C51:D51"/>
    <mergeCell ref="C52:D52"/>
    <mergeCell ref="F52:G52"/>
    <mergeCell ref="F51:G51"/>
  </mergeCells>
  <printOptions horizontalCentered="1"/>
  <pageMargins left="0.59055118110236227" right="0.59055118110236227" top="0.78740157480314965" bottom="0.59055118110236227" header="0" footer="0"/>
  <pageSetup paperSize="9" scale="88" fitToHeight="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0"/>
  <sheetViews>
    <sheetView view="pageBreakPreview" zoomScale="75" zoomScaleNormal="75" zoomScaleSheetLayoutView="75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K40" sqref="K40"/>
    </sheetView>
  </sheetViews>
  <sheetFormatPr defaultColWidth="9.140625" defaultRowHeight="18.75"/>
  <cols>
    <col min="1" max="1" width="85" style="363" customWidth="1"/>
    <col min="2" max="2" width="15.28515625" style="364" customWidth="1"/>
    <col min="3" max="6" width="18.7109375" style="364" customWidth="1"/>
    <col min="7" max="7" width="15.5703125" style="364" customWidth="1"/>
    <col min="8" max="8" width="15" style="364" customWidth="1"/>
    <col min="9" max="9" width="10" style="363" customWidth="1"/>
    <col min="10" max="10" width="9.5703125" style="363" customWidth="1"/>
    <col min="11" max="16384" width="9.140625" style="363"/>
  </cols>
  <sheetData>
    <row r="1" spans="1:8">
      <c r="H1" s="365" t="s">
        <v>345</v>
      </c>
    </row>
    <row r="2" spans="1:8" ht="22.5">
      <c r="A2" s="495" t="s">
        <v>104</v>
      </c>
      <c r="B2" s="495"/>
      <c r="C2" s="495"/>
      <c r="D2" s="495"/>
      <c r="E2" s="495"/>
      <c r="F2" s="495"/>
      <c r="G2" s="495"/>
      <c r="H2" s="495"/>
    </row>
    <row r="3" spans="1:8">
      <c r="A3" s="501" t="s">
        <v>464</v>
      </c>
      <c r="B3" s="501"/>
      <c r="C3" s="501"/>
      <c r="D3" s="501"/>
      <c r="E3" s="501"/>
      <c r="F3" s="501"/>
      <c r="G3" s="501"/>
      <c r="H3" s="501"/>
    </row>
    <row r="4" spans="1:8" ht="43.5" customHeight="1">
      <c r="A4" s="502" t="s">
        <v>155</v>
      </c>
      <c r="B4" s="503" t="s">
        <v>18</v>
      </c>
      <c r="C4" s="504" t="s">
        <v>332</v>
      </c>
      <c r="D4" s="505"/>
      <c r="E4" s="506" t="s">
        <v>456</v>
      </c>
      <c r="F4" s="507"/>
      <c r="G4" s="507"/>
      <c r="H4" s="508"/>
    </row>
    <row r="5" spans="1:8" ht="37.5">
      <c r="A5" s="502"/>
      <c r="B5" s="503"/>
      <c r="C5" s="340" t="s">
        <v>461</v>
      </c>
      <c r="D5" s="340" t="s">
        <v>462</v>
      </c>
      <c r="E5" s="340" t="s">
        <v>146</v>
      </c>
      <c r="F5" s="340" t="s">
        <v>142</v>
      </c>
      <c r="G5" s="9" t="s">
        <v>152</v>
      </c>
      <c r="H5" s="9" t="s">
        <v>153</v>
      </c>
    </row>
    <row r="6" spans="1:8">
      <c r="A6" s="344">
        <v>1</v>
      </c>
      <c r="B6" s="366">
        <v>2</v>
      </c>
      <c r="C6" s="344">
        <v>3</v>
      </c>
      <c r="D6" s="366">
        <v>4</v>
      </c>
      <c r="E6" s="344">
        <v>5</v>
      </c>
      <c r="F6" s="366">
        <v>6</v>
      </c>
      <c r="G6" s="344">
        <v>7</v>
      </c>
      <c r="H6" s="366">
        <v>8</v>
      </c>
    </row>
    <row r="7" spans="1:8" ht="30" customHeight="1">
      <c r="A7" s="498" t="s">
        <v>103</v>
      </c>
      <c r="B7" s="498"/>
      <c r="C7" s="498"/>
      <c r="D7" s="498"/>
      <c r="E7" s="498"/>
      <c r="F7" s="498"/>
      <c r="G7" s="498"/>
      <c r="H7" s="498"/>
    </row>
    <row r="8" spans="1:8" ht="37.5">
      <c r="A8" s="367" t="s">
        <v>52</v>
      </c>
      <c r="B8" s="368">
        <v>2000</v>
      </c>
      <c r="C8" s="243">
        <v>-1610</v>
      </c>
      <c r="D8" s="243">
        <v>-1452</v>
      </c>
      <c r="E8" s="243">
        <v>-1466</v>
      </c>
      <c r="F8" s="243">
        <v>-1452</v>
      </c>
      <c r="G8" s="243" t="s">
        <v>31</v>
      </c>
      <c r="H8" s="369" t="s">
        <v>31</v>
      </c>
    </row>
    <row r="9" spans="1:8" ht="37.5">
      <c r="A9" s="370" t="s">
        <v>209</v>
      </c>
      <c r="B9" s="88">
        <v>2010</v>
      </c>
      <c r="C9" s="371">
        <f>SUM(C10:C10)</f>
        <v>-42</v>
      </c>
      <c r="D9" s="371">
        <f t="shared" ref="D9:F9" si="0">SUM(D10:D10)</f>
        <v>-43</v>
      </c>
      <c r="E9" s="371">
        <f t="shared" si="0"/>
        <v>-5</v>
      </c>
      <c r="F9" s="371">
        <f t="shared" si="0"/>
        <v>-43</v>
      </c>
      <c r="G9" s="371">
        <f t="shared" ref="G9" si="1">IF(F9="(    )",0,F9)-IF(E9="(    )",0,E9)</f>
        <v>-38</v>
      </c>
      <c r="H9" s="371">
        <f t="shared" ref="H9" si="2">IF(IF(E9="(    )",0,E9)=0,0,IF(F9="(    )",0,F9)/IF(E9="(    )",0,E9))*100</f>
        <v>860</v>
      </c>
    </row>
    <row r="10" spans="1:8" ht="39.75" customHeight="1">
      <c r="A10" s="221" t="s">
        <v>448</v>
      </c>
      <c r="B10" s="88">
        <v>2011</v>
      </c>
      <c r="C10" s="371">
        <v>-42</v>
      </c>
      <c r="D10" s="371">
        <v>-43</v>
      </c>
      <c r="E10" s="371">
        <v>-5</v>
      </c>
      <c r="F10" s="371">
        <v>-43</v>
      </c>
      <c r="G10" s="371">
        <f t="shared" ref="G10" si="3">IF(F10="(    )",0,F10)-IF(E10="(    )",0,E10)</f>
        <v>-38</v>
      </c>
      <c r="H10" s="371">
        <f t="shared" ref="H10" si="4">IF(IF(E10="(    )",0,E10)=0,0,IF(F10="(    )",0,F10)/IF(E10="(    )",0,E10))*100</f>
        <v>860</v>
      </c>
    </row>
    <row r="11" spans="1:8" ht="27" customHeight="1">
      <c r="A11" s="221" t="s">
        <v>118</v>
      </c>
      <c r="B11" s="88">
        <v>2020</v>
      </c>
      <c r="C11" s="371" t="s">
        <v>187</v>
      </c>
      <c r="D11" s="371" t="s">
        <v>187</v>
      </c>
      <c r="E11" s="371" t="s">
        <v>187</v>
      </c>
      <c r="F11" s="371" t="s">
        <v>187</v>
      </c>
      <c r="G11" s="371">
        <f t="shared" ref="G11:G16" si="5">IF(F11="(    )",0,F11)-IF(E11="(    )",0,E11)</f>
        <v>0</v>
      </c>
      <c r="H11" s="371">
        <f t="shared" ref="H11:H16" si="6">IF(IF(E11="(    )",0,E11)=0,0,IF(F11="(    )",0,F11)/IF(E11="(    )",0,E11))*100</f>
        <v>0</v>
      </c>
    </row>
    <row r="12" spans="1:8" ht="27" customHeight="1">
      <c r="A12" s="221" t="s">
        <v>61</v>
      </c>
      <c r="B12" s="88">
        <v>2030</v>
      </c>
      <c r="C12" s="371" t="s">
        <v>187</v>
      </c>
      <c r="D12" s="371" t="s">
        <v>187</v>
      </c>
      <c r="E12" s="371" t="s">
        <v>187</v>
      </c>
      <c r="F12" s="371" t="s">
        <v>187</v>
      </c>
      <c r="G12" s="371">
        <f t="shared" si="5"/>
        <v>0</v>
      </c>
      <c r="H12" s="371">
        <f t="shared" si="6"/>
        <v>0</v>
      </c>
    </row>
    <row r="13" spans="1:8" ht="27" customHeight="1">
      <c r="A13" s="221" t="s">
        <v>97</v>
      </c>
      <c r="B13" s="88">
        <v>2031</v>
      </c>
      <c r="C13" s="371" t="s">
        <v>187</v>
      </c>
      <c r="D13" s="371" t="s">
        <v>187</v>
      </c>
      <c r="E13" s="371" t="s">
        <v>187</v>
      </c>
      <c r="F13" s="371" t="s">
        <v>187</v>
      </c>
      <c r="G13" s="371">
        <f t="shared" si="5"/>
        <v>0</v>
      </c>
      <c r="H13" s="371">
        <f t="shared" si="6"/>
        <v>0</v>
      </c>
    </row>
    <row r="14" spans="1:8" ht="27" customHeight="1">
      <c r="A14" s="221" t="s">
        <v>26</v>
      </c>
      <c r="B14" s="88">
        <v>2040</v>
      </c>
      <c r="C14" s="371" t="s">
        <v>187</v>
      </c>
      <c r="D14" s="371" t="s">
        <v>187</v>
      </c>
      <c r="E14" s="371" t="s">
        <v>187</v>
      </c>
      <c r="F14" s="371" t="s">
        <v>187</v>
      </c>
      <c r="G14" s="371">
        <f t="shared" si="5"/>
        <v>0</v>
      </c>
      <c r="H14" s="371">
        <f t="shared" si="6"/>
        <v>0</v>
      </c>
    </row>
    <row r="15" spans="1:8" ht="27" customHeight="1">
      <c r="A15" s="221" t="s">
        <v>88</v>
      </c>
      <c r="B15" s="88">
        <v>2050</v>
      </c>
      <c r="C15" s="371">
        <f>'Розшифровка з розр з бюджет'!C7</f>
        <v>0</v>
      </c>
      <c r="D15" s="371">
        <f>'Розшифровка з розр з бюджет'!E7</f>
        <v>0</v>
      </c>
      <c r="E15" s="371">
        <f>'Розшифровка з розр з бюджет'!D7</f>
        <v>0</v>
      </c>
      <c r="F15" s="371">
        <f>'Розшифровка з розр з бюджет'!E7</f>
        <v>0</v>
      </c>
      <c r="G15" s="371">
        <f t="shared" si="5"/>
        <v>0</v>
      </c>
      <c r="H15" s="371">
        <f t="shared" si="6"/>
        <v>0</v>
      </c>
    </row>
    <row r="16" spans="1:8" ht="27" customHeight="1">
      <c r="A16" s="221" t="s">
        <v>443</v>
      </c>
      <c r="B16" s="88">
        <v>2060</v>
      </c>
      <c r="C16" s="371">
        <f>'Розшифровка з розр з бюджет'!C10</f>
        <v>0</v>
      </c>
      <c r="D16" s="371">
        <f>'Розшифровка з розр з бюджет'!E10</f>
        <v>0</v>
      </c>
      <c r="E16" s="371">
        <f>'Розшифровка з розр з бюджет'!D10</f>
        <v>0</v>
      </c>
      <c r="F16" s="371">
        <f>'Розшифровка з розр з бюджет'!E10</f>
        <v>0</v>
      </c>
      <c r="G16" s="371">
        <f t="shared" si="5"/>
        <v>0</v>
      </c>
      <c r="H16" s="371">
        <f t="shared" si="6"/>
        <v>0</v>
      </c>
    </row>
    <row r="17" spans="1:8" ht="37.5">
      <c r="A17" s="367" t="s">
        <v>53</v>
      </c>
      <c r="B17" s="368">
        <v>2070</v>
      </c>
      <c r="C17" s="243">
        <f>SUM(C8,C9,C11,C12,C14,C15,C16)+'I. Фін результат'!C75</f>
        <v>-1452</v>
      </c>
      <c r="D17" s="243">
        <f>SUM(D8,D9,D11,D12,D14,D15,D16)+'I. Фін результат'!D75</f>
        <v>-1459</v>
      </c>
      <c r="E17" s="243">
        <f>SUM(E8,E9,E11,E12,E14,E15,E16)+'I. Фін результат'!E75</f>
        <v>-1121</v>
      </c>
      <c r="F17" s="243">
        <f>SUM(F8,F9,F11,F12,F14,F15,F16)+'I. Фін результат'!F75</f>
        <v>-1459</v>
      </c>
      <c r="G17" s="243" t="s">
        <v>31</v>
      </c>
      <c r="H17" s="369" t="s">
        <v>31</v>
      </c>
    </row>
    <row r="18" spans="1:8" ht="30" customHeight="1">
      <c r="A18" s="498" t="s">
        <v>357</v>
      </c>
      <c r="B18" s="498"/>
      <c r="C18" s="498"/>
      <c r="D18" s="498"/>
      <c r="E18" s="498"/>
      <c r="F18" s="498"/>
      <c r="G18" s="498"/>
      <c r="H18" s="498"/>
    </row>
    <row r="19" spans="1:8" ht="37.5">
      <c r="A19" s="367" t="s">
        <v>358</v>
      </c>
      <c r="B19" s="368">
        <v>2110</v>
      </c>
      <c r="C19" s="243">
        <f>SUM(C20:C26)</f>
        <v>231</v>
      </c>
      <c r="D19" s="243">
        <f t="shared" ref="D19:F19" si="7">SUM(D20:D26)</f>
        <v>275</v>
      </c>
      <c r="E19" s="243">
        <f t="shared" si="7"/>
        <v>232</v>
      </c>
      <c r="F19" s="243">
        <f t="shared" si="7"/>
        <v>275</v>
      </c>
      <c r="G19" s="243">
        <f t="shared" ref="G19" si="8">IF(F19="(    )",0,F19)-IF(E19="(    )",0,E19)</f>
        <v>43</v>
      </c>
      <c r="H19" s="243">
        <f t="shared" ref="H19" si="9">IF(IF(E19="(    )",0,E19)=0,0,IF(F19="(    )",0,F19)/IF(E19="(    )",0,E19))*100</f>
        <v>118.53448275862068</v>
      </c>
    </row>
    <row r="20" spans="1:8" ht="27" customHeight="1">
      <c r="A20" s="221" t="s">
        <v>287</v>
      </c>
      <c r="B20" s="88">
        <v>2111</v>
      </c>
      <c r="C20" s="371">
        <v>23</v>
      </c>
      <c r="D20" s="371">
        <v>42</v>
      </c>
      <c r="E20" s="371">
        <v>24</v>
      </c>
      <c r="F20" s="371">
        <v>42</v>
      </c>
      <c r="G20" s="371">
        <f t="shared" ref="G20:G43" si="10">IF(F20="(    )",0,F20)-IF(E20="(    )",0,E20)</f>
        <v>18</v>
      </c>
      <c r="H20" s="371">
        <f t="shared" ref="H20:H43" si="11">IF(IF(E20="(    )",0,E20)=0,0,IF(F20="(    )",0,F20)/IF(E20="(    )",0,E20))*100</f>
        <v>175</v>
      </c>
    </row>
    <row r="21" spans="1:8" ht="37.5">
      <c r="A21" s="221" t="s">
        <v>288</v>
      </c>
      <c r="B21" s="88">
        <v>2112</v>
      </c>
      <c r="C21" s="371" t="s">
        <v>187</v>
      </c>
      <c r="D21" s="371" t="s">
        <v>187</v>
      </c>
      <c r="E21" s="371" t="s">
        <v>187</v>
      </c>
      <c r="F21" s="371" t="s">
        <v>187</v>
      </c>
      <c r="G21" s="371">
        <f t="shared" si="10"/>
        <v>0</v>
      </c>
      <c r="H21" s="371">
        <f t="shared" si="11"/>
        <v>0</v>
      </c>
    </row>
    <row r="22" spans="1:8" ht="27" customHeight="1">
      <c r="A22" s="221" t="s">
        <v>71</v>
      </c>
      <c r="B22" s="88">
        <v>2113</v>
      </c>
      <c r="C22" s="371"/>
      <c r="D22" s="371"/>
      <c r="E22" s="371"/>
      <c r="F22" s="371"/>
      <c r="G22" s="371">
        <f t="shared" si="10"/>
        <v>0</v>
      </c>
      <c r="H22" s="371">
        <f t="shared" si="11"/>
        <v>0</v>
      </c>
    </row>
    <row r="23" spans="1:8" ht="27" customHeight="1">
      <c r="A23" s="221" t="s">
        <v>79</v>
      </c>
      <c r="B23" s="88">
        <v>2114</v>
      </c>
      <c r="C23" s="371"/>
      <c r="D23" s="371"/>
      <c r="E23" s="371"/>
      <c r="F23" s="371"/>
      <c r="G23" s="371">
        <f t="shared" si="10"/>
        <v>0</v>
      </c>
      <c r="H23" s="371">
        <f t="shared" si="11"/>
        <v>0</v>
      </c>
    </row>
    <row r="24" spans="1:8" ht="27" customHeight="1">
      <c r="A24" s="221" t="s">
        <v>296</v>
      </c>
      <c r="B24" s="88">
        <v>2115</v>
      </c>
      <c r="C24" s="371"/>
      <c r="D24" s="371"/>
      <c r="E24" s="371"/>
      <c r="F24" s="371"/>
      <c r="G24" s="371">
        <f t="shared" si="10"/>
        <v>0</v>
      </c>
      <c r="H24" s="371">
        <f t="shared" si="11"/>
        <v>0</v>
      </c>
    </row>
    <row r="25" spans="1:8" ht="27" customHeight="1">
      <c r="A25" s="221" t="s">
        <v>366</v>
      </c>
      <c r="B25" s="88">
        <v>2116</v>
      </c>
      <c r="C25" s="371">
        <v>208</v>
      </c>
      <c r="D25" s="371">
        <v>233</v>
      </c>
      <c r="E25" s="371">
        <v>208</v>
      </c>
      <c r="F25" s="371">
        <v>233</v>
      </c>
      <c r="G25" s="371">
        <f t="shared" si="10"/>
        <v>25</v>
      </c>
      <c r="H25" s="371">
        <f t="shared" si="11"/>
        <v>112.01923076923077</v>
      </c>
    </row>
    <row r="26" spans="1:8" ht="27" customHeight="1">
      <c r="A26" s="221" t="s">
        <v>289</v>
      </c>
      <c r="B26" s="88">
        <v>2117</v>
      </c>
      <c r="C26" s="371">
        <f>'Розшифровка з розр з бюджет'!C15</f>
        <v>0</v>
      </c>
      <c r="D26" s="371">
        <f>'Розшифровка з розр з бюджет'!E15</f>
        <v>0</v>
      </c>
      <c r="E26" s="371">
        <f>'Розшифровка з розр з бюджет'!D15</f>
        <v>0</v>
      </c>
      <c r="F26" s="371">
        <f>'Розшифровка з розр з бюджет'!E15</f>
        <v>0</v>
      </c>
      <c r="G26" s="371">
        <f t="shared" si="10"/>
        <v>0</v>
      </c>
      <c r="H26" s="371">
        <f t="shared" si="11"/>
        <v>0</v>
      </c>
    </row>
    <row r="27" spans="1:8" ht="37.5">
      <c r="A27" s="367" t="s">
        <v>369</v>
      </c>
      <c r="B27" s="372">
        <v>2120</v>
      </c>
      <c r="C27" s="243">
        <f>SUM(C28:C35)</f>
        <v>2528</v>
      </c>
      <c r="D27" s="243">
        <f t="shared" ref="D27:F27" si="12">SUM(D28:D35)</f>
        <v>2861</v>
      </c>
      <c r="E27" s="243">
        <f t="shared" si="12"/>
        <v>2632</v>
      </c>
      <c r="F27" s="243">
        <f t="shared" si="12"/>
        <v>2853</v>
      </c>
      <c r="G27" s="243">
        <f t="shared" si="10"/>
        <v>221</v>
      </c>
      <c r="H27" s="243">
        <f t="shared" si="11"/>
        <v>108.3966565349544</v>
      </c>
    </row>
    <row r="28" spans="1:8" ht="27" customHeight="1">
      <c r="A28" s="370" t="s">
        <v>216</v>
      </c>
      <c r="B28" s="344">
        <v>2121</v>
      </c>
      <c r="C28" s="371"/>
      <c r="D28" s="371">
        <v>8</v>
      </c>
      <c r="E28" s="371">
        <v>81</v>
      </c>
      <c r="F28" s="371"/>
      <c r="G28" s="371">
        <f t="shared" si="10"/>
        <v>-81</v>
      </c>
      <c r="H28" s="371">
        <f t="shared" si="11"/>
        <v>0</v>
      </c>
    </row>
    <row r="29" spans="1:8" ht="27" customHeight="1">
      <c r="A29" s="221" t="s">
        <v>70</v>
      </c>
      <c r="B29" s="88">
        <v>2122</v>
      </c>
      <c r="C29" s="371">
        <v>2456</v>
      </c>
      <c r="D29" s="371">
        <v>2777</v>
      </c>
      <c r="E29" s="371">
        <v>2484</v>
      </c>
      <c r="F29" s="371">
        <v>2777</v>
      </c>
      <c r="G29" s="371">
        <f t="shared" si="10"/>
        <v>293</v>
      </c>
      <c r="H29" s="371">
        <f t="shared" si="11"/>
        <v>111.79549114331724</v>
      </c>
    </row>
    <row r="30" spans="1:8" ht="27" customHeight="1">
      <c r="A30" s="221" t="s">
        <v>71</v>
      </c>
      <c r="B30" s="88">
        <v>2123</v>
      </c>
      <c r="C30" s="371"/>
      <c r="D30" s="371"/>
      <c r="E30" s="371"/>
      <c r="F30" s="371"/>
      <c r="G30" s="371">
        <f t="shared" si="10"/>
        <v>0</v>
      </c>
      <c r="H30" s="371">
        <f t="shared" si="11"/>
        <v>0</v>
      </c>
    </row>
    <row r="31" spans="1:8" ht="27" customHeight="1">
      <c r="A31" s="221" t="s">
        <v>290</v>
      </c>
      <c r="B31" s="88">
        <v>2124</v>
      </c>
      <c r="C31" s="371">
        <v>30</v>
      </c>
      <c r="D31" s="371">
        <v>33</v>
      </c>
      <c r="E31" s="371">
        <v>30</v>
      </c>
      <c r="F31" s="371">
        <v>33</v>
      </c>
      <c r="G31" s="371">
        <f t="shared" si="10"/>
        <v>3</v>
      </c>
      <c r="H31" s="371">
        <f t="shared" si="11"/>
        <v>110.00000000000001</v>
      </c>
    </row>
    <row r="32" spans="1:8" ht="27" customHeight="1">
      <c r="A32" s="221" t="s">
        <v>291</v>
      </c>
      <c r="B32" s="88">
        <v>2125</v>
      </c>
      <c r="C32" s="371"/>
      <c r="D32" s="371"/>
      <c r="E32" s="371"/>
      <c r="F32" s="371"/>
      <c r="G32" s="371">
        <f t="shared" si="10"/>
        <v>0</v>
      </c>
      <c r="H32" s="371">
        <f t="shared" si="11"/>
        <v>0</v>
      </c>
    </row>
    <row r="33" spans="1:8" ht="56.25">
      <c r="A33" s="221" t="s">
        <v>447</v>
      </c>
      <c r="B33" s="88">
        <v>2126</v>
      </c>
      <c r="C33" s="371">
        <v>42</v>
      </c>
      <c r="D33" s="371">
        <v>43</v>
      </c>
      <c r="E33" s="371">
        <v>37</v>
      </c>
      <c r="F33" s="371">
        <v>43</v>
      </c>
      <c r="G33" s="371">
        <f t="shared" si="10"/>
        <v>6</v>
      </c>
      <c r="H33" s="371">
        <f t="shared" si="11"/>
        <v>116.21621621621621</v>
      </c>
    </row>
    <row r="34" spans="1:8" ht="27" customHeight="1">
      <c r="A34" s="221" t="s">
        <v>296</v>
      </c>
      <c r="B34" s="88">
        <v>2127</v>
      </c>
      <c r="C34" s="371"/>
      <c r="D34" s="371"/>
      <c r="E34" s="371"/>
      <c r="F34" s="371"/>
      <c r="G34" s="371">
        <f t="shared" si="10"/>
        <v>0</v>
      </c>
      <c r="H34" s="371">
        <f t="shared" si="11"/>
        <v>0</v>
      </c>
    </row>
    <row r="35" spans="1:8" ht="27" customHeight="1">
      <c r="A35" s="221" t="s">
        <v>289</v>
      </c>
      <c r="B35" s="88">
        <v>2128</v>
      </c>
      <c r="C35" s="371">
        <f>'Розшифровка з розр з бюджет'!C19</f>
        <v>0</v>
      </c>
      <c r="D35" s="371">
        <f>'Розшифровка з розр з бюджет'!E19</f>
        <v>0</v>
      </c>
      <c r="E35" s="371">
        <f>'Розшифровка з розр з бюджет'!D19</f>
        <v>0</v>
      </c>
      <c r="F35" s="371">
        <f>'Розшифровка з розр з бюджет'!E19</f>
        <v>0</v>
      </c>
      <c r="G35" s="371">
        <f t="shared" si="10"/>
        <v>0</v>
      </c>
      <c r="H35" s="371">
        <f t="shared" si="11"/>
        <v>0</v>
      </c>
    </row>
    <row r="36" spans="1:8" ht="37.5">
      <c r="A36" s="367" t="s">
        <v>411</v>
      </c>
      <c r="B36" s="372">
        <v>2130</v>
      </c>
      <c r="C36" s="243">
        <f>SUM(C37:C39)</f>
        <v>3351</v>
      </c>
      <c r="D36" s="243">
        <f t="shared" ref="D36:F36" si="13">SUM(D37:D39)</f>
        <v>3469</v>
      </c>
      <c r="E36" s="243">
        <f t="shared" si="13"/>
        <v>3173</v>
      </c>
      <c r="F36" s="243">
        <f t="shared" si="13"/>
        <v>3469</v>
      </c>
      <c r="G36" s="243">
        <f t="shared" si="10"/>
        <v>296</v>
      </c>
      <c r="H36" s="243">
        <f t="shared" si="11"/>
        <v>109.32871099905452</v>
      </c>
    </row>
    <row r="37" spans="1:8" ht="27" customHeight="1">
      <c r="A37" s="221" t="s">
        <v>292</v>
      </c>
      <c r="B37" s="88">
        <v>2131</v>
      </c>
      <c r="C37" s="371"/>
      <c r="D37" s="371"/>
      <c r="E37" s="371"/>
      <c r="F37" s="371"/>
      <c r="G37" s="371">
        <f t="shared" si="10"/>
        <v>0</v>
      </c>
      <c r="H37" s="371">
        <f t="shared" si="11"/>
        <v>0</v>
      </c>
    </row>
    <row r="38" spans="1:8" ht="27" customHeight="1">
      <c r="A38" s="221" t="s">
        <v>293</v>
      </c>
      <c r="B38" s="88">
        <v>2132</v>
      </c>
      <c r="C38" s="371">
        <v>3220</v>
      </c>
      <c r="D38" s="371">
        <v>3320</v>
      </c>
      <c r="E38" s="371">
        <v>3036</v>
      </c>
      <c r="F38" s="371">
        <v>3320</v>
      </c>
      <c r="G38" s="371">
        <f t="shared" si="10"/>
        <v>284</v>
      </c>
      <c r="H38" s="371">
        <f t="shared" si="11"/>
        <v>109.3544137022398</v>
      </c>
    </row>
    <row r="39" spans="1:8" ht="27" customHeight="1">
      <c r="A39" s="221" t="s">
        <v>441</v>
      </c>
      <c r="B39" s="88">
        <v>2133</v>
      </c>
      <c r="C39" s="371">
        <f>'Розшифровка з розр з бюджет'!C23</f>
        <v>131</v>
      </c>
      <c r="D39" s="371">
        <f>'Розшифровка з розр з бюджет'!E23</f>
        <v>149</v>
      </c>
      <c r="E39" s="371">
        <f>'Розшифровка з розр з бюджет'!D23</f>
        <v>137</v>
      </c>
      <c r="F39" s="371">
        <f>'Розшифровка з розр з бюджет'!E23</f>
        <v>149</v>
      </c>
      <c r="G39" s="371">
        <f t="shared" si="10"/>
        <v>12</v>
      </c>
      <c r="H39" s="371">
        <f t="shared" si="11"/>
        <v>108.75912408759123</v>
      </c>
    </row>
    <row r="40" spans="1:8" ht="30" customHeight="1">
      <c r="A40" s="367" t="s">
        <v>294</v>
      </c>
      <c r="B40" s="372">
        <v>2140</v>
      </c>
      <c r="C40" s="243">
        <f>SUM(C41:C42)</f>
        <v>0</v>
      </c>
      <c r="D40" s="243">
        <f t="shared" ref="D40:F40" si="14">SUM(D41:D42)</f>
        <v>0</v>
      </c>
      <c r="E40" s="243">
        <f t="shared" si="14"/>
        <v>0</v>
      </c>
      <c r="F40" s="243">
        <f t="shared" si="14"/>
        <v>0</v>
      </c>
      <c r="G40" s="243">
        <f t="shared" si="10"/>
        <v>0</v>
      </c>
      <c r="H40" s="243">
        <f t="shared" si="11"/>
        <v>0</v>
      </c>
    </row>
    <row r="41" spans="1:8" ht="37.5">
      <c r="A41" s="370" t="s">
        <v>98</v>
      </c>
      <c r="B41" s="344">
        <v>2141</v>
      </c>
      <c r="C41" s="371"/>
      <c r="D41" s="371"/>
      <c r="E41" s="371"/>
      <c r="F41" s="371"/>
      <c r="G41" s="371">
        <f t="shared" si="10"/>
        <v>0</v>
      </c>
      <c r="H41" s="371">
        <f t="shared" si="11"/>
        <v>0</v>
      </c>
    </row>
    <row r="42" spans="1:8" ht="27" customHeight="1">
      <c r="A42" s="221" t="s">
        <v>449</v>
      </c>
      <c r="B42" s="88">
        <v>2142</v>
      </c>
      <c r="C42" s="371">
        <f>'Розшифровка з розр з бюджет'!C27</f>
        <v>0</v>
      </c>
      <c r="D42" s="371">
        <f>'Розшифровка з розр з бюджет'!E27</f>
        <v>0</v>
      </c>
      <c r="E42" s="371">
        <f>'Розшифровка з розр з бюджет'!D27</f>
        <v>0</v>
      </c>
      <c r="F42" s="371">
        <f>'Розшифровка з розр з бюджет'!E27</f>
        <v>0</v>
      </c>
      <c r="G42" s="371">
        <f t="shared" si="10"/>
        <v>0</v>
      </c>
      <c r="H42" s="371">
        <f t="shared" si="11"/>
        <v>0</v>
      </c>
    </row>
    <row r="43" spans="1:8" ht="30" customHeight="1">
      <c r="A43" s="367" t="s">
        <v>338</v>
      </c>
      <c r="B43" s="372">
        <v>2200</v>
      </c>
      <c r="C43" s="243">
        <f>SUM(C19,C27,C36,C40)</f>
        <v>6110</v>
      </c>
      <c r="D43" s="243">
        <f t="shared" ref="D43:F43" si="15">SUM(D19,D27,D36,D40)</f>
        <v>6605</v>
      </c>
      <c r="E43" s="243">
        <f t="shared" si="15"/>
        <v>6037</v>
      </c>
      <c r="F43" s="243">
        <f t="shared" si="15"/>
        <v>6597</v>
      </c>
      <c r="G43" s="243">
        <f t="shared" si="10"/>
        <v>560</v>
      </c>
      <c r="H43" s="243">
        <f t="shared" si="11"/>
        <v>109.27613052840815</v>
      </c>
    </row>
    <row r="44" spans="1:8" s="374" customFormat="1">
      <c r="A44" s="373"/>
      <c r="B44" s="364"/>
      <c r="C44" s="364"/>
      <c r="D44" s="364"/>
      <c r="E44" s="364"/>
      <c r="F44" s="364"/>
      <c r="G44" s="364"/>
      <c r="H44" s="364"/>
    </row>
    <row r="45" spans="1:8" s="374" customFormat="1">
      <c r="A45" s="373"/>
      <c r="B45" s="364"/>
      <c r="C45" s="364"/>
      <c r="D45" s="364"/>
      <c r="E45" s="364"/>
      <c r="F45" s="364"/>
      <c r="G45" s="364"/>
      <c r="H45" s="364"/>
    </row>
    <row r="46" spans="1:8" s="374" customFormat="1">
      <c r="A46" s="373"/>
      <c r="B46" s="364"/>
      <c r="C46" s="364"/>
      <c r="D46" s="364"/>
      <c r="E46" s="364"/>
      <c r="F46" s="364"/>
      <c r="G46" s="364"/>
      <c r="H46" s="364"/>
    </row>
    <row r="47" spans="1:8" s="374" customFormat="1">
      <c r="A47" s="373"/>
      <c r="B47" s="364"/>
      <c r="C47" s="364"/>
      <c r="D47" s="364"/>
      <c r="E47" s="364"/>
      <c r="F47" s="364"/>
      <c r="G47" s="364"/>
      <c r="H47" s="364"/>
    </row>
    <row r="48" spans="1:8" s="374" customFormat="1">
      <c r="A48" s="373"/>
      <c r="B48" s="364"/>
      <c r="C48" s="364"/>
      <c r="D48" s="364"/>
      <c r="E48" s="364"/>
      <c r="F48" s="364"/>
      <c r="G48" s="364"/>
      <c r="H48" s="364"/>
    </row>
    <row r="49" spans="1:10" s="174" customFormat="1" ht="27.75" customHeight="1">
      <c r="A49" s="375" t="s">
        <v>446</v>
      </c>
      <c r="B49" s="376"/>
      <c r="C49" s="499" t="s">
        <v>138</v>
      </c>
      <c r="D49" s="499"/>
      <c r="E49" s="377"/>
      <c r="F49" s="500" t="s">
        <v>503</v>
      </c>
      <c r="G49" s="500"/>
      <c r="H49" s="500"/>
    </row>
    <row r="50" spans="1:10" s="194" customFormat="1" ht="15.75">
      <c r="A50" s="339" t="s">
        <v>362</v>
      </c>
      <c r="B50" s="193"/>
      <c r="C50" s="496" t="s">
        <v>368</v>
      </c>
      <c r="D50" s="496"/>
      <c r="E50" s="193"/>
      <c r="F50" s="497" t="s">
        <v>367</v>
      </c>
      <c r="G50" s="497"/>
      <c r="H50" s="497"/>
    </row>
    <row r="51" spans="1:10" s="364" customFormat="1">
      <c r="A51" s="378"/>
      <c r="I51" s="363"/>
      <c r="J51" s="363"/>
    </row>
    <row r="52" spans="1:10" s="364" customFormat="1">
      <c r="A52" s="378"/>
      <c r="I52" s="363"/>
      <c r="J52" s="363"/>
    </row>
    <row r="53" spans="1:10" s="364" customFormat="1">
      <c r="A53" s="378"/>
      <c r="I53" s="363"/>
      <c r="J53" s="363"/>
    </row>
    <row r="54" spans="1:10" s="364" customFormat="1">
      <c r="A54" s="378"/>
      <c r="I54" s="363"/>
      <c r="J54" s="363"/>
    </row>
    <row r="55" spans="1:10" s="364" customFormat="1">
      <c r="A55" s="378"/>
      <c r="I55" s="363"/>
      <c r="J55" s="363"/>
    </row>
    <row r="56" spans="1:10" s="364" customFormat="1">
      <c r="A56" s="378"/>
      <c r="I56" s="363"/>
      <c r="J56" s="363"/>
    </row>
    <row r="57" spans="1:10" s="364" customFormat="1">
      <c r="A57" s="378"/>
      <c r="I57" s="363"/>
      <c r="J57" s="363"/>
    </row>
    <row r="58" spans="1:10" s="364" customFormat="1">
      <c r="A58" s="378"/>
      <c r="I58" s="363"/>
      <c r="J58" s="363"/>
    </row>
    <row r="59" spans="1:10" s="364" customFormat="1">
      <c r="A59" s="378"/>
      <c r="I59" s="363"/>
      <c r="J59" s="363"/>
    </row>
    <row r="60" spans="1:10" s="364" customFormat="1">
      <c r="A60" s="378"/>
      <c r="I60" s="363"/>
      <c r="J60" s="363"/>
    </row>
    <row r="61" spans="1:10" s="364" customFormat="1">
      <c r="A61" s="378"/>
      <c r="I61" s="363"/>
      <c r="J61" s="363"/>
    </row>
    <row r="62" spans="1:10" s="364" customFormat="1">
      <c r="A62" s="378"/>
      <c r="I62" s="363"/>
      <c r="J62" s="363"/>
    </row>
    <row r="63" spans="1:10" s="364" customFormat="1">
      <c r="A63" s="378"/>
      <c r="I63" s="363"/>
      <c r="J63" s="363"/>
    </row>
    <row r="64" spans="1:10" s="364" customFormat="1">
      <c r="A64" s="378"/>
      <c r="I64" s="363"/>
      <c r="J64" s="363"/>
    </row>
    <row r="65" spans="1:10" s="364" customFormat="1">
      <c r="A65" s="378"/>
      <c r="I65" s="363"/>
      <c r="J65" s="363"/>
    </row>
    <row r="66" spans="1:10" s="364" customFormat="1">
      <c r="A66" s="378"/>
      <c r="I66" s="363"/>
      <c r="J66" s="363"/>
    </row>
    <row r="67" spans="1:10" s="364" customFormat="1">
      <c r="A67" s="378"/>
      <c r="I67" s="363"/>
      <c r="J67" s="363"/>
    </row>
    <row r="68" spans="1:10" s="364" customFormat="1">
      <c r="A68" s="378"/>
      <c r="I68" s="363"/>
      <c r="J68" s="363"/>
    </row>
    <row r="69" spans="1:10" s="364" customFormat="1">
      <c r="A69" s="378"/>
      <c r="I69" s="363"/>
      <c r="J69" s="363"/>
    </row>
    <row r="70" spans="1:10" s="364" customFormat="1">
      <c r="A70" s="378"/>
      <c r="I70" s="363"/>
      <c r="J70" s="363"/>
    </row>
    <row r="71" spans="1:10" s="364" customFormat="1">
      <c r="A71" s="378"/>
      <c r="I71" s="363"/>
      <c r="J71" s="363"/>
    </row>
    <row r="72" spans="1:10" s="364" customFormat="1">
      <c r="A72" s="378"/>
      <c r="I72" s="363"/>
      <c r="J72" s="363"/>
    </row>
    <row r="73" spans="1:10" s="364" customFormat="1">
      <c r="A73" s="378"/>
      <c r="I73" s="363"/>
      <c r="J73" s="363"/>
    </row>
    <row r="74" spans="1:10" s="364" customFormat="1">
      <c r="A74" s="378"/>
      <c r="I74" s="363"/>
      <c r="J74" s="363"/>
    </row>
    <row r="75" spans="1:10" s="364" customFormat="1">
      <c r="A75" s="378"/>
      <c r="I75" s="363"/>
      <c r="J75" s="363"/>
    </row>
    <row r="76" spans="1:10" s="364" customFormat="1">
      <c r="A76" s="378"/>
      <c r="I76" s="363"/>
      <c r="J76" s="363"/>
    </row>
    <row r="77" spans="1:10" s="364" customFormat="1">
      <c r="A77" s="378"/>
      <c r="I77" s="363"/>
      <c r="J77" s="363"/>
    </row>
    <row r="78" spans="1:10" s="364" customFormat="1">
      <c r="A78" s="378"/>
      <c r="I78" s="363"/>
      <c r="J78" s="363"/>
    </row>
    <row r="79" spans="1:10" s="364" customFormat="1">
      <c r="A79" s="378"/>
      <c r="I79" s="363"/>
      <c r="J79" s="363"/>
    </row>
    <row r="80" spans="1:10" s="364" customFormat="1">
      <c r="A80" s="378"/>
      <c r="I80" s="363"/>
      <c r="J80" s="363"/>
    </row>
    <row r="81" spans="1:10" s="364" customFormat="1">
      <c r="A81" s="378"/>
      <c r="I81" s="363"/>
      <c r="J81" s="363"/>
    </row>
    <row r="82" spans="1:10" s="364" customFormat="1">
      <c r="A82" s="378"/>
      <c r="I82" s="363"/>
      <c r="J82" s="363"/>
    </row>
    <row r="83" spans="1:10" s="364" customFormat="1">
      <c r="A83" s="378"/>
      <c r="I83" s="363"/>
      <c r="J83" s="363"/>
    </row>
    <row r="84" spans="1:10" s="364" customFormat="1">
      <c r="A84" s="378"/>
      <c r="I84" s="363"/>
      <c r="J84" s="363"/>
    </row>
    <row r="85" spans="1:10" s="364" customFormat="1">
      <c r="A85" s="378"/>
      <c r="I85" s="363"/>
      <c r="J85" s="363"/>
    </row>
    <row r="86" spans="1:10" s="364" customFormat="1">
      <c r="A86" s="378"/>
      <c r="I86" s="363"/>
      <c r="J86" s="363"/>
    </row>
    <row r="87" spans="1:10" s="364" customFormat="1">
      <c r="A87" s="378"/>
      <c r="I87" s="363"/>
      <c r="J87" s="363"/>
    </row>
    <row r="88" spans="1:10" s="364" customFormat="1">
      <c r="A88" s="378"/>
      <c r="I88" s="363"/>
      <c r="J88" s="363"/>
    </row>
    <row r="89" spans="1:10" s="364" customFormat="1">
      <c r="A89" s="378"/>
      <c r="I89" s="363"/>
      <c r="J89" s="363"/>
    </row>
    <row r="90" spans="1:10" s="364" customFormat="1">
      <c r="A90" s="378"/>
      <c r="I90" s="363"/>
      <c r="J90" s="363"/>
    </row>
    <row r="91" spans="1:10" s="364" customFormat="1">
      <c r="A91" s="378"/>
      <c r="I91" s="363"/>
      <c r="J91" s="363"/>
    </row>
    <row r="92" spans="1:10" s="364" customFormat="1">
      <c r="A92" s="378"/>
      <c r="I92" s="363"/>
      <c r="J92" s="363"/>
    </row>
    <row r="93" spans="1:10" s="364" customFormat="1">
      <c r="A93" s="378"/>
      <c r="I93" s="363"/>
      <c r="J93" s="363"/>
    </row>
    <row r="94" spans="1:10" s="364" customFormat="1">
      <c r="A94" s="378"/>
      <c r="I94" s="363"/>
      <c r="J94" s="363"/>
    </row>
    <row r="95" spans="1:10" s="364" customFormat="1">
      <c r="A95" s="378"/>
      <c r="I95" s="363"/>
      <c r="J95" s="363"/>
    </row>
    <row r="96" spans="1:10" s="364" customFormat="1">
      <c r="A96" s="378"/>
      <c r="I96" s="363"/>
      <c r="J96" s="363"/>
    </row>
    <row r="97" spans="1:10" s="364" customFormat="1">
      <c r="A97" s="378"/>
      <c r="I97" s="363"/>
      <c r="J97" s="363"/>
    </row>
    <row r="98" spans="1:10" s="364" customFormat="1">
      <c r="A98" s="378"/>
      <c r="I98" s="363"/>
      <c r="J98" s="363"/>
    </row>
    <row r="99" spans="1:10" s="364" customFormat="1">
      <c r="A99" s="378"/>
      <c r="I99" s="363"/>
      <c r="J99" s="363"/>
    </row>
    <row r="100" spans="1:10" s="364" customFormat="1">
      <c r="A100" s="378"/>
      <c r="I100" s="363"/>
      <c r="J100" s="363"/>
    </row>
    <row r="101" spans="1:10" s="364" customFormat="1">
      <c r="A101" s="378"/>
      <c r="I101" s="363"/>
      <c r="J101" s="363"/>
    </row>
    <row r="102" spans="1:10" s="364" customFormat="1">
      <c r="A102" s="378"/>
      <c r="I102" s="363"/>
      <c r="J102" s="363"/>
    </row>
    <row r="103" spans="1:10" s="364" customFormat="1">
      <c r="A103" s="378"/>
      <c r="I103" s="363"/>
      <c r="J103" s="363"/>
    </row>
    <row r="104" spans="1:10" s="364" customFormat="1">
      <c r="A104" s="378"/>
      <c r="I104" s="363"/>
      <c r="J104" s="363"/>
    </row>
    <row r="105" spans="1:10" s="364" customFormat="1">
      <c r="A105" s="378"/>
      <c r="I105" s="363"/>
      <c r="J105" s="363"/>
    </row>
    <row r="106" spans="1:10" s="364" customFormat="1">
      <c r="A106" s="378"/>
      <c r="I106" s="363"/>
      <c r="J106" s="363"/>
    </row>
    <row r="107" spans="1:10" s="364" customFormat="1">
      <c r="A107" s="378"/>
      <c r="I107" s="363"/>
      <c r="J107" s="363"/>
    </row>
    <row r="108" spans="1:10" s="364" customFormat="1">
      <c r="A108" s="378"/>
      <c r="I108" s="363"/>
      <c r="J108" s="363"/>
    </row>
    <row r="109" spans="1:10" s="364" customFormat="1">
      <c r="A109" s="378"/>
      <c r="I109" s="363"/>
      <c r="J109" s="363"/>
    </row>
    <row r="110" spans="1:10" s="364" customFormat="1">
      <c r="A110" s="378"/>
      <c r="I110" s="363"/>
      <c r="J110" s="363"/>
    </row>
    <row r="111" spans="1:10" s="364" customFormat="1">
      <c r="A111" s="378"/>
      <c r="I111" s="363"/>
      <c r="J111" s="363"/>
    </row>
    <row r="112" spans="1:10" s="364" customFormat="1">
      <c r="A112" s="378"/>
      <c r="I112" s="363"/>
      <c r="J112" s="363"/>
    </row>
    <row r="113" spans="1:10" s="364" customFormat="1">
      <c r="A113" s="378"/>
      <c r="I113" s="363"/>
      <c r="J113" s="363"/>
    </row>
    <row r="114" spans="1:10" s="364" customFormat="1">
      <c r="A114" s="378"/>
      <c r="I114" s="363"/>
      <c r="J114" s="363"/>
    </row>
    <row r="115" spans="1:10" s="364" customFormat="1">
      <c r="A115" s="378"/>
      <c r="I115" s="363"/>
      <c r="J115" s="363"/>
    </row>
    <row r="116" spans="1:10" s="364" customFormat="1">
      <c r="A116" s="378"/>
      <c r="I116" s="363"/>
      <c r="J116" s="363"/>
    </row>
    <row r="117" spans="1:10" s="364" customFormat="1">
      <c r="A117" s="378"/>
      <c r="I117" s="363"/>
      <c r="J117" s="363"/>
    </row>
    <row r="118" spans="1:10" s="364" customFormat="1">
      <c r="A118" s="378"/>
      <c r="I118" s="363"/>
      <c r="J118" s="363"/>
    </row>
    <row r="119" spans="1:10" s="364" customFormat="1">
      <c r="A119" s="378"/>
      <c r="I119" s="363"/>
      <c r="J119" s="363"/>
    </row>
    <row r="120" spans="1:10" s="364" customFormat="1">
      <c r="A120" s="378"/>
      <c r="I120" s="363"/>
      <c r="J120" s="363"/>
    </row>
    <row r="121" spans="1:10" s="364" customFormat="1">
      <c r="A121" s="378"/>
      <c r="I121" s="363"/>
      <c r="J121" s="363"/>
    </row>
    <row r="122" spans="1:10" s="364" customFormat="1">
      <c r="A122" s="378"/>
      <c r="I122" s="363"/>
      <c r="J122" s="363"/>
    </row>
    <row r="123" spans="1:10" s="364" customFormat="1">
      <c r="A123" s="378"/>
      <c r="I123" s="363"/>
      <c r="J123" s="363"/>
    </row>
    <row r="124" spans="1:10" s="364" customFormat="1">
      <c r="A124" s="378"/>
      <c r="I124" s="363"/>
      <c r="J124" s="363"/>
    </row>
    <row r="125" spans="1:10" s="364" customFormat="1">
      <c r="A125" s="378"/>
      <c r="I125" s="363"/>
      <c r="J125" s="363"/>
    </row>
    <row r="126" spans="1:10" s="364" customFormat="1">
      <c r="A126" s="378"/>
      <c r="I126" s="363"/>
      <c r="J126" s="363"/>
    </row>
    <row r="127" spans="1:10" s="364" customFormat="1">
      <c r="A127" s="378"/>
      <c r="I127" s="363"/>
      <c r="J127" s="363"/>
    </row>
    <row r="128" spans="1:10" s="364" customFormat="1">
      <c r="A128" s="378"/>
      <c r="I128" s="363"/>
      <c r="J128" s="363"/>
    </row>
    <row r="129" spans="1:10" s="364" customFormat="1">
      <c r="A129" s="378"/>
      <c r="I129" s="363"/>
      <c r="J129" s="363"/>
    </row>
    <row r="130" spans="1:10" s="364" customFormat="1">
      <c r="A130" s="378"/>
      <c r="I130" s="363"/>
      <c r="J130" s="363"/>
    </row>
    <row r="131" spans="1:10" s="364" customFormat="1">
      <c r="A131" s="378"/>
      <c r="I131" s="363"/>
      <c r="J131" s="363"/>
    </row>
    <row r="132" spans="1:10" s="364" customFormat="1">
      <c r="A132" s="378"/>
      <c r="I132" s="363"/>
      <c r="J132" s="363"/>
    </row>
    <row r="133" spans="1:10" s="364" customFormat="1">
      <c r="A133" s="378"/>
      <c r="I133" s="363"/>
      <c r="J133" s="363"/>
    </row>
    <row r="134" spans="1:10" s="364" customFormat="1">
      <c r="A134" s="378"/>
      <c r="I134" s="363"/>
      <c r="J134" s="363"/>
    </row>
    <row r="135" spans="1:10" s="364" customFormat="1">
      <c r="A135" s="378"/>
      <c r="I135" s="363"/>
      <c r="J135" s="363"/>
    </row>
    <row r="136" spans="1:10" s="364" customFormat="1">
      <c r="A136" s="378"/>
      <c r="I136" s="363"/>
      <c r="J136" s="363"/>
    </row>
    <row r="137" spans="1:10" s="364" customFormat="1">
      <c r="A137" s="378"/>
      <c r="I137" s="363"/>
      <c r="J137" s="363"/>
    </row>
    <row r="138" spans="1:10" s="364" customFormat="1">
      <c r="A138" s="378"/>
      <c r="I138" s="363"/>
      <c r="J138" s="363"/>
    </row>
    <row r="139" spans="1:10" s="364" customFormat="1">
      <c r="A139" s="378"/>
      <c r="I139" s="363"/>
      <c r="J139" s="363"/>
    </row>
    <row r="140" spans="1:10" s="364" customFormat="1">
      <c r="A140" s="378"/>
      <c r="I140" s="363"/>
      <c r="J140" s="363"/>
    </row>
    <row r="141" spans="1:10" s="364" customFormat="1">
      <c r="A141" s="378"/>
      <c r="I141" s="363"/>
      <c r="J141" s="363"/>
    </row>
    <row r="142" spans="1:10" s="364" customFormat="1">
      <c r="A142" s="378"/>
      <c r="I142" s="363"/>
      <c r="J142" s="363"/>
    </row>
    <row r="143" spans="1:10" s="364" customFormat="1">
      <c r="A143" s="378"/>
      <c r="I143" s="363"/>
      <c r="J143" s="363"/>
    </row>
    <row r="144" spans="1:10" s="364" customFormat="1">
      <c r="A144" s="378"/>
      <c r="I144" s="363"/>
      <c r="J144" s="363"/>
    </row>
    <row r="145" spans="1:10" s="364" customFormat="1">
      <c r="A145" s="378"/>
      <c r="I145" s="363"/>
      <c r="J145" s="363"/>
    </row>
    <row r="146" spans="1:10" s="364" customFormat="1">
      <c r="A146" s="378"/>
      <c r="I146" s="363"/>
      <c r="J146" s="363"/>
    </row>
    <row r="147" spans="1:10" s="364" customFormat="1">
      <c r="A147" s="378"/>
      <c r="I147" s="363"/>
      <c r="J147" s="363"/>
    </row>
    <row r="148" spans="1:10" s="364" customFormat="1">
      <c r="A148" s="378"/>
      <c r="I148" s="363"/>
      <c r="J148" s="363"/>
    </row>
    <row r="149" spans="1:10" s="364" customFormat="1">
      <c r="A149" s="378"/>
      <c r="I149" s="363"/>
      <c r="J149" s="363"/>
    </row>
    <row r="150" spans="1:10" s="364" customFormat="1">
      <c r="A150" s="378"/>
      <c r="I150" s="363"/>
      <c r="J150" s="363"/>
    </row>
    <row r="151" spans="1:10" s="364" customFormat="1">
      <c r="A151" s="378"/>
      <c r="I151" s="363"/>
      <c r="J151" s="363"/>
    </row>
    <row r="152" spans="1:10" s="364" customFormat="1">
      <c r="A152" s="378"/>
      <c r="I152" s="363"/>
      <c r="J152" s="363"/>
    </row>
    <row r="153" spans="1:10" s="364" customFormat="1">
      <c r="A153" s="378"/>
      <c r="I153" s="363"/>
      <c r="J153" s="363"/>
    </row>
    <row r="154" spans="1:10" s="364" customFormat="1">
      <c r="A154" s="378"/>
      <c r="I154" s="363"/>
      <c r="J154" s="363"/>
    </row>
    <row r="155" spans="1:10" s="364" customFormat="1">
      <c r="A155" s="378"/>
      <c r="I155" s="363"/>
      <c r="J155" s="363"/>
    </row>
    <row r="156" spans="1:10" s="364" customFormat="1">
      <c r="A156" s="378"/>
      <c r="I156" s="363"/>
      <c r="J156" s="363"/>
    </row>
    <row r="157" spans="1:10" s="364" customFormat="1">
      <c r="A157" s="378"/>
      <c r="I157" s="363"/>
      <c r="J157" s="363"/>
    </row>
    <row r="158" spans="1:10" s="364" customFormat="1">
      <c r="A158" s="378"/>
      <c r="I158" s="363"/>
      <c r="J158" s="363"/>
    </row>
    <row r="159" spans="1:10" s="364" customFormat="1">
      <c r="A159" s="378"/>
      <c r="I159" s="363"/>
      <c r="J159" s="363"/>
    </row>
    <row r="160" spans="1:10" s="364" customFormat="1">
      <c r="A160" s="378"/>
      <c r="I160" s="363"/>
      <c r="J160" s="363"/>
    </row>
    <row r="161" spans="1:10" s="364" customFormat="1">
      <c r="A161" s="378"/>
      <c r="I161" s="363"/>
      <c r="J161" s="363"/>
    </row>
    <row r="162" spans="1:10" s="364" customFormat="1">
      <c r="A162" s="378"/>
      <c r="I162" s="363"/>
      <c r="J162" s="363"/>
    </row>
    <row r="163" spans="1:10" s="364" customFormat="1">
      <c r="A163" s="378"/>
      <c r="I163" s="363"/>
      <c r="J163" s="363"/>
    </row>
    <row r="164" spans="1:10" s="364" customFormat="1">
      <c r="A164" s="378"/>
      <c r="I164" s="363"/>
      <c r="J164" s="363"/>
    </row>
    <row r="165" spans="1:10" s="364" customFormat="1">
      <c r="A165" s="378"/>
      <c r="I165" s="363"/>
      <c r="J165" s="363"/>
    </row>
    <row r="166" spans="1:10" s="364" customFormat="1">
      <c r="A166" s="378"/>
      <c r="I166" s="363"/>
      <c r="J166" s="363"/>
    </row>
    <row r="167" spans="1:10" s="364" customFormat="1">
      <c r="A167" s="378"/>
      <c r="I167" s="363"/>
      <c r="J167" s="363"/>
    </row>
    <row r="168" spans="1:10" s="364" customFormat="1">
      <c r="A168" s="378"/>
      <c r="I168" s="363"/>
      <c r="J168" s="363"/>
    </row>
    <row r="169" spans="1:10" s="364" customFormat="1">
      <c r="A169" s="378"/>
      <c r="I169" s="363"/>
      <c r="J169" s="363"/>
    </row>
    <row r="170" spans="1:10" s="364" customFormat="1">
      <c r="A170" s="378"/>
      <c r="I170" s="363"/>
      <c r="J170" s="363"/>
    </row>
    <row r="171" spans="1:10" s="364" customFormat="1">
      <c r="A171" s="378"/>
      <c r="I171" s="363"/>
      <c r="J171" s="363"/>
    </row>
    <row r="172" spans="1:10" s="364" customFormat="1">
      <c r="A172" s="378"/>
      <c r="I172" s="363"/>
      <c r="J172" s="363"/>
    </row>
    <row r="173" spans="1:10" s="364" customFormat="1">
      <c r="A173" s="378"/>
      <c r="I173" s="363"/>
      <c r="J173" s="363"/>
    </row>
    <row r="174" spans="1:10" s="364" customFormat="1">
      <c r="A174" s="378"/>
      <c r="I174" s="363"/>
      <c r="J174" s="363"/>
    </row>
    <row r="175" spans="1:10" s="364" customFormat="1">
      <c r="A175" s="378"/>
      <c r="I175" s="363"/>
      <c r="J175" s="363"/>
    </row>
    <row r="176" spans="1:10" s="364" customFormat="1">
      <c r="A176" s="378"/>
      <c r="I176" s="363"/>
      <c r="J176" s="363"/>
    </row>
    <row r="177" spans="1:10" s="364" customFormat="1">
      <c r="A177" s="378"/>
      <c r="I177" s="363"/>
      <c r="J177" s="363"/>
    </row>
    <row r="178" spans="1:10" s="364" customFormat="1">
      <c r="A178" s="378"/>
      <c r="I178" s="363"/>
      <c r="J178" s="363"/>
    </row>
    <row r="179" spans="1:10" s="364" customFormat="1">
      <c r="A179" s="378"/>
      <c r="I179" s="363"/>
      <c r="J179" s="363"/>
    </row>
    <row r="180" spans="1:10" s="364" customFormat="1">
      <c r="A180" s="378"/>
      <c r="I180" s="363"/>
      <c r="J180" s="363"/>
    </row>
    <row r="181" spans="1:10" s="364" customFormat="1">
      <c r="A181" s="378"/>
      <c r="I181" s="363"/>
      <c r="J181" s="363"/>
    </row>
    <row r="182" spans="1:10" s="364" customFormat="1">
      <c r="A182" s="378"/>
      <c r="I182" s="363"/>
      <c r="J182" s="363"/>
    </row>
    <row r="183" spans="1:10" s="364" customFormat="1">
      <c r="A183" s="378"/>
      <c r="I183" s="363"/>
      <c r="J183" s="363"/>
    </row>
    <row r="184" spans="1:10" s="364" customFormat="1">
      <c r="A184" s="378"/>
      <c r="I184" s="363"/>
      <c r="J184" s="363"/>
    </row>
    <row r="185" spans="1:10" s="364" customFormat="1">
      <c r="A185" s="378"/>
      <c r="I185" s="363"/>
      <c r="J185" s="363"/>
    </row>
    <row r="186" spans="1:10" s="364" customFormat="1">
      <c r="A186" s="378"/>
      <c r="I186" s="363"/>
      <c r="J186" s="363"/>
    </row>
    <row r="187" spans="1:10" s="364" customFormat="1">
      <c r="A187" s="378"/>
      <c r="I187" s="363"/>
      <c r="J187" s="363"/>
    </row>
    <row r="188" spans="1:10" s="364" customFormat="1">
      <c r="A188" s="378"/>
      <c r="I188" s="363"/>
      <c r="J188" s="363"/>
    </row>
    <row r="189" spans="1:10" s="364" customFormat="1">
      <c r="A189" s="378"/>
      <c r="I189" s="363"/>
      <c r="J189" s="363"/>
    </row>
    <row r="190" spans="1:10" s="364" customFormat="1">
      <c r="A190" s="378"/>
      <c r="I190" s="363"/>
      <c r="J190" s="363"/>
    </row>
    <row r="191" spans="1:10" s="364" customFormat="1">
      <c r="A191" s="378"/>
      <c r="I191" s="363"/>
      <c r="J191" s="363"/>
    </row>
    <row r="192" spans="1:10" s="364" customFormat="1">
      <c r="A192" s="378"/>
      <c r="I192" s="363"/>
      <c r="J192" s="363"/>
    </row>
    <row r="193" spans="1:10" s="364" customFormat="1">
      <c r="A193" s="378"/>
      <c r="I193" s="363"/>
      <c r="J193" s="363"/>
    </row>
    <row r="194" spans="1:10" s="364" customFormat="1">
      <c r="A194" s="378"/>
      <c r="I194" s="363"/>
      <c r="J194" s="363"/>
    </row>
    <row r="195" spans="1:10" s="364" customFormat="1">
      <c r="A195" s="378"/>
      <c r="I195" s="363"/>
      <c r="J195" s="363"/>
    </row>
    <row r="196" spans="1:10" s="364" customFormat="1">
      <c r="A196" s="378"/>
      <c r="I196" s="363"/>
      <c r="J196" s="363"/>
    </row>
    <row r="197" spans="1:10" s="364" customFormat="1">
      <c r="A197" s="378"/>
      <c r="I197" s="363"/>
      <c r="J197" s="363"/>
    </row>
    <row r="198" spans="1:10" s="364" customFormat="1">
      <c r="A198" s="378"/>
      <c r="I198" s="363"/>
      <c r="J198" s="363"/>
    </row>
    <row r="199" spans="1:10" s="364" customFormat="1">
      <c r="A199" s="378"/>
      <c r="I199" s="363"/>
      <c r="J199" s="363"/>
    </row>
    <row r="200" spans="1:10" s="364" customFormat="1">
      <c r="A200" s="378"/>
      <c r="I200" s="363"/>
      <c r="J200" s="363"/>
    </row>
  </sheetData>
  <mergeCells count="12">
    <mergeCell ref="A2:H2"/>
    <mergeCell ref="C50:D50"/>
    <mergeCell ref="F50:H50"/>
    <mergeCell ref="A7:H7"/>
    <mergeCell ref="A18:H18"/>
    <mergeCell ref="C49:D49"/>
    <mergeCell ref="F49:H49"/>
    <mergeCell ref="A3:H3"/>
    <mergeCell ref="A4:A5"/>
    <mergeCell ref="B4:B5"/>
    <mergeCell ref="C4:D4"/>
    <mergeCell ref="E4:H4"/>
  </mergeCells>
  <phoneticPr fontId="4" type="noConversion"/>
  <printOptions horizontalCentered="1"/>
  <pageMargins left="0.59055118110236227" right="0.59055118110236227" top="0.78740157480314965" bottom="0.59055118110236227" header="0" footer="0"/>
  <pageSetup paperSize="9" scale="66" fitToHeight="8" orientation="landscape" verticalDpi="300" r:id="rId1"/>
  <headerFooter alignWithMargins="0"/>
  <rowBreaks count="1" manualBreakCount="1">
    <brk id="24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56"/>
  <sheetViews>
    <sheetView view="pageBreakPreview" zoomScale="90" zoomScaleSheetLayoutView="90" workbookViewId="0">
      <selection activeCell="K25" sqref="K25"/>
    </sheetView>
  </sheetViews>
  <sheetFormatPr defaultColWidth="9.140625" defaultRowHeight="18.75"/>
  <cols>
    <col min="1" max="1" width="60.7109375" style="2" customWidth="1"/>
    <col min="2" max="2" width="14.140625" style="87" customWidth="1"/>
    <col min="3" max="3" width="15.140625" style="87" customWidth="1"/>
    <col min="4" max="4" width="16.140625" style="87" customWidth="1"/>
    <col min="5" max="5" width="16.7109375" style="87" customWidth="1"/>
    <col min="6" max="6" width="15.140625" style="87" customWidth="1"/>
    <col min="7" max="7" width="16" style="87" customWidth="1"/>
    <col min="8" max="16384" width="9.140625" style="2"/>
  </cols>
  <sheetData>
    <row r="2" spans="1:7">
      <c r="A2" s="514" t="s">
        <v>418</v>
      </c>
      <c r="B2" s="514"/>
      <c r="C2" s="514"/>
      <c r="D2" s="514"/>
      <c r="E2" s="514"/>
      <c r="F2" s="514"/>
      <c r="G2" s="514"/>
    </row>
    <row r="3" spans="1:7">
      <c r="A3" s="337"/>
      <c r="B3" s="7"/>
      <c r="C3" s="7"/>
      <c r="D3" s="337"/>
      <c r="E3" s="337"/>
      <c r="F3" s="337"/>
      <c r="G3" s="7"/>
    </row>
    <row r="4" spans="1:7" ht="73.5" customHeight="1">
      <c r="A4" s="343" t="s">
        <v>155</v>
      </c>
      <c r="B4" s="9" t="s">
        <v>18</v>
      </c>
      <c r="C4" s="9" t="s">
        <v>457</v>
      </c>
      <c r="D4" s="9" t="s">
        <v>458</v>
      </c>
      <c r="E4" s="9" t="s">
        <v>459</v>
      </c>
      <c r="F4" s="9" t="s">
        <v>435</v>
      </c>
      <c r="G4" s="379" t="s">
        <v>460</v>
      </c>
    </row>
    <row r="5" spans="1:7" ht="21.75" customHeight="1">
      <c r="A5" s="88">
        <v>1</v>
      </c>
      <c r="B5" s="340">
        <v>2</v>
      </c>
      <c r="C5" s="340">
        <v>3</v>
      </c>
      <c r="D5" s="340">
        <v>4</v>
      </c>
      <c r="E5" s="340">
        <v>5</v>
      </c>
      <c r="F5" s="340">
        <v>6</v>
      </c>
      <c r="G5" s="340">
        <v>7</v>
      </c>
    </row>
    <row r="6" spans="1:7" ht="24.75" customHeight="1">
      <c r="A6" s="511" t="s">
        <v>103</v>
      </c>
      <c r="B6" s="512"/>
      <c r="C6" s="512"/>
      <c r="D6" s="512"/>
      <c r="E6" s="512"/>
      <c r="F6" s="512"/>
      <c r="G6" s="513"/>
    </row>
    <row r="7" spans="1:7" s="241" customFormat="1" ht="24.75" customHeight="1">
      <c r="A7" s="380" t="s">
        <v>408</v>
      </c>
      <c r="B7" s="381">
        <v>2050</v>
      </c>
      <c r="C7" s="331">
        <f>SUM(C8:C9)</f>
        <v>0</v>
      </c>
      <c r="D7" s="331">
        <f t="shared" ref="D7:E7" si="0">SUM(D8:D9)</f>
        <v>0</v>
      </c>
      <c r="E7" s="331">
        <f t="shared" si="0"/>
        <v>0</v>
      </c>
      <c r="F7" s="331">
        <f>E7-D7</f>
        <v>0</v>
      </c>
      <c r="G7" s="331">
        <f>IF(D7=0,0,E7/D7*100)</f>
        <v>0</v>
      </c>
    </row>
    <row r="8" spans="1:7" s="242" customFormat="1" ht="24.75" customHeight="1">
      <c r="A8" s="382"/>
      <c r="B8" s="383"/>
      <c r="C8" s="383"/>
      <c r="D8" s="332"/>
      <c r="E8" s="332"/>
      <c r="F8" s="332">
        <f t="shared" ref="F8:F12" si="1">E8-D8</f>
        <v>0</v>
      </c>
      <c r="G8" s="332">
        <f t="shared" ref="G8:G12" si="2">IF(D8=0,0,E8/D8*100)</f>
        <v>0</v>
      </c>
    </row>
    <row r="9" spans="1:7" s="242" customFormat="1" ht="24.75" customHeight="1">
      <c r="A9" s="382"/>
      <c r="B9" s="383"/>
      <c r="C9" s="383"/>
      <c r="D9" s="332"/>
      <c r="E9" s="332"/>
      <c r="F9" s="332">
        <f t="shared" si="1"/>
        <v>0</v>
      </c>
      <c r="G9" s="332">
        <f t="shared" si="2"/>
        <v>0</v>
      </c>
    </row>
    <row r="10" spans="1:7" s="241" customFormat="1" ht="24.75" customHeight="1">
      <c r="A10" s="380" t="s">
        <v>407</v>
      </c>
      <c r="B10" s="381">
        <v>2060</v>
      </c>
      <c r="C10" s="331">
        <f>SUM(C11:C12)</f>
        <v>0</v>
      </c>
      <c r="D10" s="331">
        <f t="shared" ref="D10:E10" si="3">SUM(D11:D12)</f>
        <v>0</v>
      </c>
      <c r="E10" s="331">
        <f t="shared" si="3"/>
        <v>0</v>
      </c>
      <c r="F10" s="331">
        <f t="shared" si="1"/>
        <v>0</v>
      </c>
      <c r="G10" s="331">
        <f t="shared" si="2"/>
        <v>0</v>
      </c>
    </row>
    <row r="11" spans="1:7" s="241" customFormat="1" ht="24.75" customHeight="1">
      <c r="A11" s="382"/>
      <c r="B11" s="384"/>
      <c r="C11" s="384"/>
      <c r="D11" s="332"/>
      <c r="E11" s="332"/>
      <c r="F11" s="332">
        <f t="shared" si="1"/>
        <v>0</v>
      </c>
      <c r="G11" s="332">
        <f t="shared" si="2"/>
        <v>0</v>
      </c>
    </row>
    <row r="12" spans="1:7" s="241" customFormat="1" ht="24.75" customHeight="1">
      <c r="A12" s="382"/>
      <c r="B12" s="384"/>
      <c r="C12" s="384"/>
      <c r="D12" s="332"/>
      <c r="E12" s="332"/>
      <c r="F12" s="332">
        <f t="shared" si="1"/>
        <v>0</v>
      </c>
      <c r="G12" s="332">
        <f t="shared" si="2"/>
        <v>0</v>
      </c>
    </row>
    <row r="13" spans="1:7" s="241" customFormat="1" ht="24.75" customHeight="1">
      <c r="A13" s="515" t="s">
        <v>409</v>
      </c>
      <c r="B13" s="516"/>
      <c r="C13" s="516"/>
      <c r="D13" s="516"/>
      <c r="E13" s="516"/>
      <c r="F13" s="516"/>
      <c r="G13" s="517"/>
    </row>
    <row r="14" spans="1:7" s="241" customFormat="1" ht="31.5">
      <c r="A14" s="385" t="s">
        <v>365</v>
      </c>
      <c r="B14" s="384"/>
      <c r="C14" s="384"/>
      <c r="D14" s="332"/>
      <c r="E14" s="332"/>
      <c r="F14" s="331"/>
      <c r="G14" s="332"/>
    </row>
    <row r="15" spans="1:7" s="241" customFormat="1" ht="24.75" customHeight="1">
      <c r="A15" s="380" t="s">
        <v>410</v>
      </c>
      <c r="B15" s="381">
        <v>2117</v>
      </c>
      <c r="C15" s="331">
        <f>SUM(C16:C17)</f>
        <v>0</v>
      </c>
      <c r="D15" s="331">
        <f t="shared" ref="D15:E15" si="4">SUM(D16:D17)</f>
        <v>0</v>
      </c>
      <c r="E15" s="331">
        <f t="shared" si="4"/>
        <v>0</v>
      </c>
      <c r="F15" s="331">
        <f>E15-D15</f>
        <v>0</v>
      </c>
      <c r="G15" s="331">
        <f>IF(D15=0,0,E15/D15*100)</f>
        <v>0</v>
      </c>
    </row>
    <row r="16" spans="1:7" s="242" customFormat="1" ht="24.75" customHeight="1">
      <c r="A16" s="382"/>
      <c r="B16" s="386"/>
      <c r="C16" s="386"/>
      <c r="D16" s="332"/>
      <c r="E16" s="332"/>
      <c r="F16" s="332">
        <f t="shared" ref="F16:F29" si="5">E16-D16</f>
        <v>0</v>
      </c>
      <c r="G16" s="332">
        <f t="shared" ref="G16:G29" si="6">IF(D16=0,0,E16/D16*100)</f>
        <v>0</v>
      </c>
    </row>
    <row r="17" spans="1:7" s="242" customFormat="1" ht="24.75" customHeight="1">
      <c r="A17" s="382"/>
      <c r="B17" s="386"/>
      <c r="C17" s="386"/>
      <c r="D17" s="332"/>
      <c r="E17" s="332"/>
      <c r="F17" s="332">
        <f t="shared" si="5"/>
        <v>0</v>
      </c>
      <c r="G17" s="332">
        <f t="shared" si="6"/>
        <v>0</v>
      </c>
    </row>
    <row r="18" spans="1:7" s="241" customFormat="1" ht="31.5">
      <c r="A18" s="385" t="s">
        <v>359</v>
      </c>
      <c r="B18" s="384"/>
      <c r="C18" s="384"/>
      <c r="D18" s="332"/>
      <c r="E18" s="332"/>
      <c r="F18" s="331">
        <f t="shared" si="5"/>
        <v>0</v>
      </c>
      <c r="G18" s="332">
        <f t="shared" si="6"/>
        <v>0</v>
      </c>
    </row>
    <row r="19" spans="1:7" s="241" customFormat="1" ht="24.75" customHeight="1">
      <c r="A19" s="380" t="s">
        <v>410</v>
      </c>
      <c r="B19" s="381">
        <v>2128</v>
      </c>
      <c r="C19" s="331">
        <f>SUM(C20:C21)</f>
        <v>0</v>
      </c>
      <c r="D19" s="331">
        <f t="shared" ref="D19:E19" si="7">SUM(D20:D21)</f>
        <v>0</v>
      </c>
      <c r="E19" s="331">
        <f t="shared" si="7"/>
        <v>0</v>
      </c>
      <c r="F19" s="331">
        <f t="shared" si="5"/>
        <v>0</v>
      </c>
      <c r="G19" s="331">
        <f t="shared" si="6"/>
        <v>0</v>
      </c>
    </row>
    <row r="20" spans="1:7" s="242" customFormat="1" ht="24.75" customHeight="1">
      <c r="A20" s="382"/>
      <c r="B20" s="386"/>
      <c r="C20" s="332"/>
      <c r="D20" s="332"/>
      <c r="E20" s="332"/>
      <c r="F20" s="332">
        <f t="shared" si="5"/>
        <v>0</v>
      </c>
      <c r="G20" s="332">
        <f t="shared" si="6"/>
        <v>0</v>
      </c>
    </row>
    <row r="21" spans="1:7" s="242" customFormat="1" ht="24.75" customHeight="1">
      <c r="A21" s="382"/>
      <c r="B21" s="386"/>
      <c r="C21" s="386"/>
      <c r="D21" s="332"/>
      <c r="E21" s="332"/>
      <c r="F21" s="332">
        <f t="shared" si="5"/>
        <v>0</v>
      </c>
      <c r="G21" s="332">
        <f t="shared" si="6"/>
        <v>0</v>
      </c>
    </row>
    <row r="22" spans="1:7" s="241" customFormat="1" ht="15.75">
      <c r="A22" s="385" t="s">
        <v>412</v>
      </c>
      <c r="B22" s="384"/>
      <c r="C22" s="384"/>
      <c r="D22" s="331"/>
      <c r="E22" s="331"/>
      <c r="F22" s="331">
        <f t="shared" si="5"/>
        <v>0</v>
      </c>
      <c r="G22" s="331">
        <f t="shared" si="6"/>
        <v>0</v>
      </c>
    </row>
    <row r="23" spans="1:7" s="241" customFormat="1" ht="24.75" customHeight="1">
      <c r="A23" s="380" t="s">
        <v>413</v>
      </c>
      <c r="B23" s="381">
        <v>2133</v>
      </c>
      <c r="C23" s="331">
        <f>SUM(C24:C25)</f>
        <v>131</v>
      </c>
      <c r="D23" s="331">
        <f t="shared" ref="D23:E23" si="8">SUM(D24:D25)</f>
        <v>137</v>
      </c>
      <c r="E23" s="331">
        <f t="shared" si="8"/>
        <v>149</v>
      </c>
      <c r="F23" s="331">
        <f t="shared" si="5"/>
        <v>12</v>
      </c>
      <c r="G23" s="331">
        <f t="shared" si="6"/>
        <v>108.75912408759123</v>
      </c>
    </row>
    <row r="24" spans="1:7" s="241" customFormat="1" ht="24.75" customHeight="1">
      <c r="A24" s="306" t="s">
        <v>530</v>
      </c>
      <c r="B24" s="386"/>
      <c r="C24" s="332">
        <v>131</v>
      </c>
      <c r="D24" s="332">
        <v>137</v>
      </c>
      <c r="E24" s="332">
        <v>149</v>
      </c>
      <c r="F24" s="332">
        <f t="shared" si="5"/>
        <v>12</v>
      </c>
      <c r="G24" s="332">
        <f t="shared" si="6"/>
        <v>108.75912408759123</v>
      </c>
    </row>
    <row r="25" spans="1:7" s="241" customFormat="1" ht="24.75" customHeight="1">
      <c r="A25" s="382"/>
      <c r="B25" s="384"/>
      <c r="C25" s="384"/>
      <c r="D25" s="332"/>
      <c r="E25" s="332"/>
      <c r="F25" s="332">
        <f t="shared" si="5"/>
        <v>0</v>
      </c>
      <c r="G25" s="332">
        <f t="shared" si="6"/>
        <v>0</v>
      </c>
    </row>
    <row r="26" spans="1:7" s="241" customFormat="1" ht="24.75" customHeight="1">
      <c r="A26" s="387" t="s">
        <v>414</v>
      </c>
      <c r="B26" s="384"/>
      <c r="C26" s="384"/>
      <c r="D26" s="332"/>
      <c r="E26" s="332"/>
      <c r="F26" s="331">
        <f t="shared" si="5"/>
        <v>0</v>
      </c>
      <c r="G26" s="332">
        <f t="shared" si="6"/>
        <v>0</v>
      </c>
    </row>
    <row r="27" spans="1:7" s="241" customFormat="1" ht="24.75" customHeight="1">
      <c r="A27" s="380" t="s">
        <v>415</v>
      </c>
      <c r="B27" s="381">
        <v>2142</v>
      </c>
      <c r="C27" s="331">
        <f>SUM(C28:C29)</f>
        <v>0</v>
      </c>
      <c r="D27" s="331">
        <f t="shared" ref="D27:E27" si="9">SUM(D28:D29)</f>
        <v>0</v>
      </c>
      <c r="E27" s="331">
        <f t="shared" si="9"/>
        <v>0</v>
      </c>
      <c r="F27" s="331">
        <f t="shared" si="5"/>
        <v>0</v>
      </c>
      <c r="G27" s="331">
        <f t="shared" si="6"/>
        <v>0</v>
      </c>
    </row>
    <row r="28" spans="1:7" s="241" customFormat="1" ht="24.75" customHeight="1">
      <c r="A28" s="306"/>
      <c r="B28" s="386"/>
      <c r="C28" s="332"/>
      <c r="D28" s="332"/>
      <c r="E28" s="332"/>
      <c r="F28" s="331">
        <f t="shared" si="5"/>
        <v>0</v>
      </c>
      <c r="G28" s="332">
        <f t="shared" si="6"/>
        <v>0</v>
      </c>
    </row>
    <row r="29" spans="1:7" s="241" customFormat="1" ht="24.75" customHeight="1">
      <c r="A29" s="382"/>
      <c r="B29" s="384"/>
      <c r="C29" s="384"/>
      <c r="D29" s="332"/>
      <c r="E29" s="332"/>
      <c r="F29" s="331">
        <f t="shared" si="5"/>
        <v>0</v>
      </c>
      <c r="G29" s="332">
        <f t="shared" si="6"/>
        <v>0</v>
      </c>
    </row>
    <row r="30" spans="1:7" s="241" customFormat="1" ht="24.75" customHeight="1">
      <c r="A30" s="388"/>
      <c r="B30" s="389"/>
      <c r="C30" s="389"/>
      <c r="D30" s="390"/>
      <c r="E30" s="390"/>
      <c r="F30" s="391"/>
      <c r="G30" s="390"/>
    </row>
    <row r="31" spans="1:7" s="241" customFormat="1" ht="24.75" customHeight="1">
      <c r="A31" s="388"/>
      <c r="B31" s="389"/>
      <c r="C31" s="389"/>
      <c r="D31" s="390"/>
      <c r="E31" s="390"/>
      <c r="F31" s="391"/>
      <c r="G31" s="390"/>
    </row>
    <row r="32" spans="1:7">
      <c r="A32" s="4"/>
      <c r="D32" s="84"/>
      <c r="E32" s="85"/>
      <c r="F32" s="85"/>
      <c r="G32" s="85"/>
    </row>
    <row r="33" spans="1:8" ht="24.75" customHeight="1">
      <c r="A33" s="392" t="s">
        <v>446</v>
      </c>
      <c r="B33" s="393"/>
      <c r="C33" s="518"/>
      <c r="D33" s="518"/>
      <c r="E33" s="394"/>
      <c r="F33" s="519" t="s">
        <v>503</v>
      </c>
      <c r="G33" s="519"/>
      <c r="H33" s="395"/>
    </row>
    <row r="34" spans="1:8">
      <c r="A34" s="87" t="s">
        <v>362</v>
      </c>
      <c r="B34" s="2"/>
      <c r="C34" s="509" t="s">
        <v>368</v>
      </c>
      <c r="D34" s="509"/>
      <c r="E34" s="2"/>
      <c r="F34" s="510" t="s">
        <v>174</v>
      </c>
      <c r="G34" s="510"/>
      <c r="H34" s="1"/>
    </row>
    <row r="35" spans="1:8">
      <c r="A35" s="4"/>
      <c r="D35" s="84"/>
      <c r="E35" s="85"/>
      <c r="F35" s="85"/>
      <c r="G35" s="85"/>
    </row>
    <row r="36" spans="1:8">
      <c r="A36" s="4"/>
      <c r="D36" s="84"/>
      <c r="E36" s="85"/>
      <c r="F36" s="85"/>
      <c r="G36" s="85"/>
    </row>
    <row r="37" spans="1:8">
      <c r="A37" s="4"/>
      <c r="D37" s="84"/>
      <c r="E37" s="85"/>
      <c r="F37" s="85"/>
      <c r="G37" s="85"/>
    </row>
    <row r="38" spans="1:8">
      <c r="A38" s="4"/>
      <c r="D38" s="84"/>
      <c r="E38" s="85"/>
      <c r="F38" s="85"/>
      <c r="G38" s="85"/>
    </row>
    <row r="39" spans="1:8">
      <c r="A39" s="4"/>
      <c r="D39" s="84"/>
      <c r="E39" s="85"/>
      <c r="F39" s="85"/>
      <c r="G39" s="85"/>
    </row>
    <row r="40" spans="1:8">
      <c r="A40" s="4"/>
      <c r="D40" s="84"/>
      <c r="E40" s="85"/>
      <c r="F40" s="85"/>
      <c r="G40" s="85"/>
    </row>
    <row r="41" spans="1:8">
      <c r="A41" s="4"/>
      <c r="D41" s="84"/>
      <c r="E41" s="85"/>
      <c r="F41" s="85"/>
      <c r="G41" s="85"/>
    </row>
    <row r="42" spans="1:8">
      <c r="A42" s="4"/>
      <c r="D42" s="84"/>
      <c r="E42" s="85"/>
      <c r="F42" s="85"/>
      <c r="G42" s="85"/>
    </row>
    <row r="43" spans="1:8">
      <c r="A43" s="4"/>
      <c r="D43" s="84"/>
      <c r="E43" s="85"/>
      <c r="F43" s="85"/>
      <c r="G43" s="85"/>
    </row>
    <row r="44" spans="1:8">
      <c r="A44" s="4"/>
      <c r="D44" s="84"/>
      <c r="E44" s="85"/>
      <c r="F44" s="85"/>
      <c r="G44" s="85"/>
    </row>
    <row r="45" spans="1:8">
      <c r="A45" s="4"/>
      <c r="D45" s="84"/>
      <c r="E45" s="85"/>
      <c r="F45" s="85"/>
      <c r="G45" s="85"/>
    </row>
    <row r="46" spans="1:8">
      <c r="A46" s="4"/>
      <c r="D46" s="84"/>
      <c r="E46" s="85"/>
      <c r="F46" s="85"/>
      <c r="G46" s="85"/>
    </row>
    <row r="47" spans="1:8">
      <c r="A47" s="4"/>
      <c r="D47" s="84"/>
      <c r="E47" s="85"/>
      <c r="F47" s="85"/>
      <c r="G47" s="85"/>
    </row>
    <row r="48" spans="1:8">
      <c r="A48" s="4"/>
      <c r="D48" s="84"/>
      <c r="E48" s="85"/>
      <c r="F48" s="85"/>
      <c r="G48" s="85"/>
    </row>
    <row r="49" spans="1:7">
      <c r="A49" s="4"/>
      <c r="D49" s="84"/>
      <c r="E49" s="85"/>
      <c r="F49" s="85"/>
      <c r="G49" s="85"/>
    </row>
    <row r="50" spans="1:7">
      <c r="A50" s="4"/>
      <c r="D50" s="84"/>
      <c r="E50" s="85"/>
      <c r="F50" s="85"/>
      <c r="G50" s="85"/>
    </row>
    <row r="51" spans="1:7">
      <c r="A51" s="4"/>
      <c r="D51" s="84"/>
      <c r="E51" s="85"/>
      <c r="F51" s="85"/>
      <c r="G51" s="85"/>
    </row>
    <row r="52" spans="1:7">
      <c r="A52" s="4"/>
      <c r="D52" s="84"/>
      <c r="E52" s="85"/>
      <c r="F52" s="85"/>
      <c r="G52" s="85"/>
    </row>
    <row r="53" spans="1:7">
      <c r="A53" s="4"/>
      <c r="D53" s="84"/>
      <c r="E53" s="85"/>
      <c r="F53" s="85"/>
      <c r="G53" s="85"/>
    </row>
    <row r="54" spans="1:7">
      <c r="A54" s="4"/>
      <c r="D54" s="84"/>
      <c r="E54" s="85"/>
      <c r="F54" s="85"/>
      <c r="G54" s="85"/>
    </row>
    <row r="55" spans="1:7">
      <c r="A55" s="4"/>
      <c r="D55" s="84"/>
      <c r="E55" s="85"/>
      <c r="F55" s="85"/>
      <c r="G55" s="85"/>
    </row>
    <row r="56" spans="1:7">
      <c r="A56" s="4"/>
      <c r="D56" s="84"/>
      <c r="E56" s="85"/>
      <c r="F56" s="85"/>
      <c r="G56" s="85"/>
    </row>
    <row r="57" spans="1:7">
      <c r="A57" s="4"/>
      <c r="D57" s="84"/>
      <c r="E57" s="85"/>
      <c r="F57" s="85"/>
      <c r="G57" s="85"/>
    </row>
    <row r="58" spans="1:7">
      <c r="A58" s="4"/>
      <c r="D58" s="84"/>
      <c r="E58" s="85"/>
      <c r="F58" s="85"/>
      <c r="G58" s="85"/>
    </row>
    <row r="59" spans="1:7">
      <c r="A59" s="4"/>
      <c r="D59" s="84"/>
      <c r="E59" s="85"/>
      <c r="F59" s="85"/>
      <c r="G59" s="85"/>
    </row>
    <row r="60" spans="1:7">
      <c r="A60" s="4"/>
      <c r="D60" s="84"/>
      <c r="E60" s="85"/>
      <c r="F60" s="85"/>
      <c r="G60" s="85"/>
    </row>
    <row r="61" spans="1:7">
      <c r="A61" s="4"/>
      <c r="D61" s="84"/>
      <c r="E61" s="85"/>
      <c r="F61" s="85"/>
      <c r="G61" s="85"/>
    </row>
    <row r="62" spans="1:7">
      <c r="A62" s="4"/>
      <c r="D62" s="84"/>
      <c r="E62" s="85"/>
      <c r="F62" s="85"/>
      <c r="G62" s="85"/>
    </row>
    <row r="63" spans="1:7">
      <c r="A63" s="4"/>
      <c r="D63" s="84"/>
      <c r="E63" s="85"/>
      <c r="F63" s="85"/>
      <c r="G63" s="85"/>
    </row>
    <row r="64" spans="1:7">
      <c r="A64" s="4"/>
      <c r="D64" s="84"/>
      <c r="E64" s="85"/>
      <c r="F64" s="85"/>
      <c r="G64" s="85"/>
    </row>
    <row r="65" spans="1:7">
      <c r="A65" s="4"/>
      <c r="D65" s="84"/>
      <c r="E65" s="85"/>
      <c r="F65" s="85"/>
      <c r="G65" s="85"/>
    </row>
    <row r="66" spans="1:7">
      <c r="A66" s="4"/>
      <c r="D66" s="84"/>
      <c r="E66" s="85"/>
      <c r="F66" s="85"/>
      <c r="G66" s="85"/>
    </row>
    <row r="67" spans="1:7">
      <c r="A67" s="4"/>
      <c r="D67" s="84"/>
      <c r="E67" s="85"/>
      <c r="F67" s="85"/>
      <c r="G67" s="85"/>
    </row>
    <row r="68" spans="1:7">
      <c r="A68" s="4"/>
      <c r="D68" s="84"/>
      <c r="E68" s="85"/>
      <c r="F68" s="85"/>
      <c r="G68" s="85"/>
    </row>
    <row r="69" spans="1:7">
      <c r="A69" s="4"/>
      <c r="D69" s="84"/>
      <c r="E69" s="85"/>
      <c r="F69" s="85"/>
      <c r="G69" s="85"/>
    </row>
    <row r="70" spans="1:7">
      <c r="A70" s="4"/>
      <c r="D70" s="84"/>
      <c r="E70" s="85"/>
      <c r="F70" s="85"/>
      <c r="G70" s="85"/>
    </row>
    <row r="71" spans="1:7">
      <c r="A71" s="4"/>
      <c r="D71" s="84"/>
      <c r="E71" s="85"/>
      <c r="F71" s="85"/>
      <c r="G71" s="85"/>
    </row>
    <row r="72" spans="1:7">
      <c r="A72" s="4"/>
      <c r="D72" s="84"/>
      <c r="E72" s="85"/>
      <c r="F72" s="85"/>
      <c r="G72" s="85"/>
    </row>
    <row r="73" spans="1:7">
      <c r="A73" s="4"/>
      <c r="D73" s="84"/>
      <c r="E73" s="85"/>
      <c r="F73" s="85"/>
      <c r="G73" s="85"/>
    </row>
    <row r="74" spans="1:7">
      <c r="A74" s="4"/>
      <c r="D74" s="84"/>
      <c r="E74" s="85"/>
      <c r="F74" s="85"/>
      <c r="G74" s="85"/>
    </row>
    <row r="75" spans="1:7">
      <c r="A75" s="4"/>
      <c r="D75" s="84"/>
      <c r="E75" s="85"/>
      <c r="F75" s="85"/>
      <c r="G75" s="85"/>
    </row>
    <row r="76" spans="1:7">
      <c r="A76" s="4"/>
      <c r="D76" s="84"/>
      <c r="E76" s="85"/>
      <c r="F76" s="85"/>
      <c r="G76" s="85"/>
    </row>
    <row r="77" spans="1:7">
      <c r="A77" s="4"/>
      <c r="D77" s="84"/>
      <c r="E77" s="85"/>
      <c r="F77" s="85"/>
      <c r="G77" s="85"/>
    </row>
    <row r="78" spans="1:7">
      <c r="A78" s="4"/>
      <c r="D78" s="84"/>
      <c r="E78" s="85"/>
      <c r="F78" s="85"/>
      <c r="G78" s="85"/>
    </row>
    <row r="79" spans="1:7">
      <c r="A79" s="4"/>
      <c r="D79" s="84"/>
      <c r="E79" s="85"/>
      <c r="F79" s="85"/>
      <c r="G79" s="85"/>
    </row>
    <row r="80" spans="1:7">
      <c r="A80" s="4"/>
      <c r="D80" s="84"/>
      <c r="E80" s="85"/>
      <c r="F80" s="85"/>
      <c r="G80" s="85"/>
    </row>
    <row r="81" spans="1:7">
      <c r="A81" s="4"/>
      <c r="D81" s="84"/>
      <c r="E81" s="85"/>
      <c r="F81" s="85"/>
      <c r="G81" s="85"/>
    </row>
    <row r="82" spans="1:7">
      <c r="A82" s="4"/>
      <c r="D82" s="84"/>
      <c r="E82" s="85"/>
      <c r="F82" s="85"/>
      <c r="G82" s="85"/>
    </row>
    <row r="83" spans="1:7">
      <c r="A83" s="4"/>
      <c r="D83" s="84"/>
      <c r="E83" s="85"/>
      <c r="F83" s="85"/>
      <c r="G83" s="85"/>
    </row>
    <row r="84" spans="1:7">
      <c r="A84" s="4"/>
      <c r="D84" s="84"/>
      <c r="E84" s="85"/>
      <c r="F84" s="85"/>
      <c r="G84" s="85"/>
    </row>
    <row r="85" spans="1:7">
      <c r="A85" s="4"/>
      <c r="D85" s="84"/>
      <c r="E85" s="85"/>
      <c r="F85" s="85"/>
      <c r="G85" s="85"/>
    </row>
    <row r="86" spans="1:7">
      <c r="A86" s="4"/>
      <c r="D86" s="84"/>
      <c r="E86" s="85"/>
      <c r="F86" s="85"/>
      <c r="G86" s="85"/>
    </row>
    <row r="87" spans="1:7">
      <c r="A87" s="4"/>
      <c r="D87" s="84"/>
      <c r="E87" s="85"/>
      <c r="F87" s="85"/>
      <c r="G87" s="85"/>
    </row>
    <row r="88" spans="1:7">
      <c r="A88" s="4"/>
      <c r="D88" s="84"/>
      <c r="E88" s="85"/>
      <c r="F88" s="85"/>
      <c r="G88" s="85"/>
    </row>
    <row r="89" spans="1:7">
      <c r="A89" s="4"/>
    </row>
    <row r="90" spans="1:7">
      <c r="A90" s="6"/>
    </row>
    <row r="91" spans="1:7">
      <c r="A91" s="6"/>
    </row>
    <row r="92" spans="1:7">
      <c r="A92" s="6"/>
    </row>
    <row r="93" spans="1:7">
      <c r="A93" s="6"/>
    </row>
    <row r="94" spans="1:7">
      <c r="A94" s="6"/>
    </row>
    <row r="95" spans="1:7">
      <c r="A95" s="6"/>
    </row>
    <row r="96" spans="1:7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  <row r="241" spans="1:1">
      <c r="A241" s="6"/>
    </row>
    <row r="242" spans="1:1">
      <c r="A242" s="6"/>
    </row>
    <row r="243" spans="1:1">
      <c r="A243" s="6"/>
    </row>
    <row r="244" spans="1:1">
      <c r="A244" s="6"/>
    </row>
    <row r="245" spans="1:1">
      <c r="A245" s="6"/>
    </row>
    <row r="246" spans="1:1">
      <c r="A246" s="6"/>
    </row>
    <row r="247" spans="1:1">
      <c r="A247" s="6"/>
    </row>
    <row r="248" spans="1:1">
      <c r="A248" s="6"/>
    </row>
    <row r="249" spans="1:1">
      <c r="A249" s="6"/>
    </row>
    <row r="250" spans="1:1">
      <c r="A250" s="6"/>
    </row>
    <row r="251" spans="1:1">
      <c r="A251" s="6"/>
    </row>
    <row r="252" spans="1:1">
      <c r="A252" s="6"/>
    </row>
    <row r="253" spans="1:1">
      <c r="A253" s="6"/>
    </row>
    <row r="254" spans="1:1">
      <c r="A254" s="6"/>
    </row>
    <row r="255" spans="1:1">
      <c r="A255" s="6"/>
    </row>
    <row r="256" spans="1:1">
      <c r="A256" s="6"/>
    </row>
  </sheetData>
  <mergeCells count="7">
    <mergeCell ref="C34:D34"/>
    <mergeCell ref="F34:G34"/>
    <mergeCell ref="A6:G6"/>
    <mergeCell ref="A2:G2"/>
    <mergeCell ref="A13:G13"/>
    <mergeCell ref="C33:D33"/>
    <mergeCell ref="F33:G33"/>
  </mergeCells>
  <printOptions horizontalCentered="1"/>
  <pageMargins left="0.59055118110236227" right="0.59055118110236227" top="0.78740157480314965" bottom="0.59055118110236227" header="0" footer="0"/>
  <pageSetup paperSize="9" scale="88" fitToHeight="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view="pageBreakPreview" zoomScale="75" zoomScaleNormal="75" zoomScaleSheetLayoutView="75" workbookViewId="0">
      <selection activeCell="M79" sqref="M79"/>
    </sheetView>
  </sheetViews>
  <sheetFormatPr defaultColWidth="9.140625" defaultRowHeight="18.75"/>
  <cols>
    <col min="1" max="1" width="88" style="1" customWidth="1"/>
    <col min="2" max="2" width="15" style="1" customWidth="1"/>
    <col min="3" max="7" width="20.42578125" style="1" customWidth="1"/>
    <col min="8" max="8" width="18.42578125" style="1" customWidth="1"/>
    <col min="9" max="16384" width="9.140625" style="1"/>
  </cols>
  <sheetData>
    <row r="1" spans="1:8" ht="20.25">
      <c r="H1" s="55" t="s">
        <v>346</v>
      </c>
    </row>
    <row r="2" spans="1:8" ht="22.5">
      <c r="A2" s="520" t="s">
        <v>224</v>
      </c>
      <c r="B2" s="520"/>
      <c r="C2" s="520"/>
      <c r="D2" s="520"/>
      <c r="E2" s="520"/>
      <c r="F2" s="520"/>
      <c r="G2" s="520"/>
      <c r="H2" s="520"/>
    </row>
    <row r="3" spans="1:8">
      <c r="A3" s="396"/>
      <c r="B3" s="396"/>
      <c r="C3" s="396"/>
      <c r="D3" s="396"/>
      <c r="E3" s="397"/>
      <c r="F3" s="396"/>
      <c r="G3" s="396"/>
      <c r="H3" s="396" t="s">
        <v>464</v>
      </c>
    </row>
    <row r="4" spans="1:8" ht="48" customHeight="1">
      <c r="A4" s="484" t="s">
        <v>155</v>
      </c>
      <c r="B4" s="521" t="s">
        <v>0</v>
      </c>
      <c r="C4" s="484" t="s">
        <v>279</v>
      </c>
      <c r="D4" s="484"/>
      <c r="E4" s="522" t="s">
        <v>456</v>
      </c>
      <c r="F4" s="522"/>
      <c r="G4" s="522"/>
      <c r="H4" s="522"/>
    </row>
    <row r="5" spans="1:8" ht="56.25" customHeight="1">
      <c r="A5" s="484"/>
      <c r="B5" s="521"/>
      <c r="C5" s="338" t="s">
        <v>468</v>
      </c>
      <c r="D5" s="338" t="s">
        <v>462</v>
      </c>
      <c r="E5" s="338" t="s">
        <v>146</v>
      </c>
      <c r="F5" s="338" t="s">
        <v>142</v>
      </c>
      <c r="G5" s="51" t="s">
        <v>152</v>
      </c>
      <c r="H5" s="51" t="s">
        <v>153</v>
      </c>
    </row>
    <row r="6" spans="1:8" ht="22.5" customHeight="1">
      <c r="A6" s="51">
        <v>1</v>
      </c>
      <c r="B6" s="398">
        <v>2</v>
      </c>
      <c r="C6" s="51">
        <v>3</v>
      </c>
      <c r="D6" s="398">
        <v>4</v>
      </c>
      <c r="E6" s="51">
        <v>5</v>
      </c>
      <c r="F6" s="398">
        <v>6</v>
      </c>
      <c r="G6" s="51">
        <v>7</v>
      </c>
      <c r="H6" s="398">
        <v>8</v>
      </c>
    </row>
    <row r="7" spans="1:8" ht="27.75" customHeight="1">
      <c r="A7" s="399" t="s">
        <v>235</v>
      </c>
      <c r="B7" s="400"/>
      <c r="C7" s="400"/>
      <c r="D7" s="400"/>
      <c r="E7" s="400"/>
      <c r="F7" s="400"/>
      <c r="G7" s="400"/>
      <c r="H7" s="401"/>
    </row>
    <row r="8" spans="1:8" s="403" customFormat="1" ht="30" customHeight="1">
      <c r="A8" s="402" t="s">
        <v>210</v>
      </c>
      <c r="B8" s="250">
        <v>3000</v>
      </c>
      <c r="C8" s="252">
        <f>SUM(C9:C10,C12:C17)</f>
        <v>21294</v>
      </c>
      <c r="D8" s="252">
        <f>SUM(D9:D10,D12:D17)</f>
        <v>24090</v>
      </c>
      <c r="E8" s="252">
        <f t="shared" ref="E8:F8" si="0">SUM(E9:E10,E12:E17)</f>
        <v>22116</v>
      </c>
      <c r="F8" s="252">
        <f t="shared" si="0"/>
        <v>23978</v>
      </c>
      <c r="G8" s="251">
        <f t="shared" ref="G8" si="1">IF(F8="(    )",0,F8)-IF(E8="(    )",0,E8)</f>
        <v>1862</v>
      </c>
      <c r="H8" s="251">
        <f t="shared" ref="H8" si="2">IF(IF(E8="(    )",0,E8)=0,0,IF(F8="(    )",0,F8)/IF(E8="(    )",0,E8))*100</f>
        <v>108.41924398625429</v>
      </c>
    </row>
    <row r="9" spans="1:8" ht="27.75" customHeight="1">
      <c r="A9" s="216" t="s">
        <v>309</v>
      </c>
      <c r="B9" s="217">
        <v>3010</v>
      </c>
      <c r="C9" s="218">
        <v>20446</v>
      </c>
      <c r="D9" s="218">
        <v>23846</v>
      </c>
      <c r="E9" s="218">
        <v>21976</v>
      </c>
      <c r="F9" s="218">
        <v>23734</v>
      </c>
      <c r="G9" s="253">
        <f t="shared" ref="G9:G68" si="3">IF(F9="(    )",0,F9)-IF(E9="(    )",0,E9)</f>
        <v>1758</v>
      </c>
      <c r="H9" s="253">
        <f t="shared" ref="H9:H68" si="4">IF(IF(E9="(    )",0,E9)=0,0,IF(F9="(    )",0,F9)/IF(E9="(    )",0,E9))*100</f>
        <v>107.99963596650892</v>
      </c>
    </row>
    <row r="10" spans="1:8" ht="27.75" customHeight="1">
      <c r="A10" s="216" t="s">
        <v>225</v>
      </c>
      <c r="B10" s="217">
        <v>3020</v>
      </c>
      <c r="C10" s="218"/>
      <c r="D10" s="218"/>
      <c r="E10" s="218"/>
      <c r="F10" s="218"/>
      <c r="G10" s="253">
        <f t="shared" si="3"/>
        <v>0</v>
      </c>
      <c r="H10" s="253">
        <f t="shared" si="4"/>
        <v>0</v>
      </c>
    </row>
    <row r="11" spans="1:8" ht="27.75" customHeight="1">
      <c r="A11" s="216" t="s">
        <v>226</v>
      </c>
      <c r="B11" s="217">
        <v>3021</v>
      </c>
      <c r="C11" s="218"/>
      <c r="D11" s="218"/>
      <c r="E11" s="218"/>
      <c r="F11" s="218"/>
      <c r="G11" s="253">
        <f t="shared" si="3"/>
        <v>0</v>
      </c>
      <c r="H11" s="253">
        <f t="shared" si="4"/>
        <v>0</v>
      </c>
    </row>
    <row r="12" spans="1:8" ht="27.75" customHeight="1">
      <c r="A12" s="216" t="s">
        <v>308</v>
      </c>
      <c r="B12" s="217">
        <v>3030</v>
      </c>
      <c r="C12" s="218">
        <f>'Розшифровка до Руху'!C8</f>
        <v>847</v>
      </c>
      <c r="D12" s="218">
        <f>'Розшифровка до Руху'!E8</f>
        <v>200</v>
      </c>
      <c r="E12" s="218">
        <f>'Розшифровка до Руху'!D8</f>
        <v>140</v>
      </c>
      <c r="F12" s="218">
        <f>'Розшифровка до Руху'!E8</f>
        <v>200</v>
      </c>
      <c r="G12" s="253">
        <f t="shared" si="3"/>
        <v>60</v>
      </c>
      <c r="H12" s="253">
        <f t="shared" si="4"/>
        <v>142.85714285714286</v>
      </c>
    </row>
    <row r="13" spans="1:8" ht="27.75" customHeight="1">
      <c r="A13" s="216" t="s">
        <v>431</v>
      </c>
      <c r="B13" s="217">
        <v>3040</v>
      </c>
      <c r="C13" s="218"/>
      <c r="D13" s="218"/>
      <c r="E13" s="218"/>
      <c r="F13" s="218"/>
      <c r="G13" s="253">
        <f t="shared" si="3"/>
        <v>0</v>
      </c>
      <c r="H13" s="253">
        <f t="shared" si="4"/>
        <v>0</v>
      </c>
    </row>
    <row r="14" spans="1:8" ht="27.75" customHeight="1">
      <c r="A14" s="216" t="s">
        <v>211</v>
      </c>
      <c r="B14" s="217">
        <v>3050</v>
      </c>
      <c r="C14" s="218"/>
      <c r="D14" s="218"/>
      <c r="E14" s="218"/>
      <c r="F14" s="218"/>
      <c r="G14" s="253">
        <f t="shared" si="3"/>
        <v>0</v>
      </c>
      <c r="H14" s="253">
        <f t="shared" si="4"/>
        <v>0</v>
      </c>
    </row>
    <row r="15" spans="1:8" ht="27.75" customHeight="1">
      <c r="A15" s="216" t="s">
        <v>481</v>
      </c>
      <c r="B15" s="217">
        <v>3060</v>
      </c>
      <c r="C15" s="218"/>
      <c r="D15" s="218"/>
      <c r="E15" s="218"/>
      <c r="F15" s="218"/>
      <c r="G15" s="253">
        <f t="shared" si="3"/>
        <v>0</v>
      </c>
      <c r="H15" s="253">
        <f t="shared" si="4"/>
        <v>0</v>
      </c>
    </row>
    <row r="16" spans="1:8" ht="46.5" customHeight="1">
      <c r="A16" s="216" t="s">
        <v>370</v>
      </c>
      <c r="B16" s="217">
        <v>3070</v>
      </c>
      <c r="C16" s="218">
        <v>1</v>
      </c>
      <c r="D16" s="218">
        <v>24</v>
      </c>
      <c r="E16" s="218"/>
      <c r="F16" s="218">
        <v>24</v>
      </c>
      <c r="G16" s="253">
        <f t="shared" si="3"/>
        <v>24</v>
      </c>
      <c r="H16" s="253">
        <f t="shared" si="4"/>
        <v>0</v>
      </c>
    </row>
    <row r="17" spans="1:8" ht="31.5" customHeight="1">
      <c r="A17" s="216" t="s">
        <v>310</v>
      </c>
      <c r="B17" s="217">
        <v>3080</v>
      </c>
      <c r="C17" s="218">
        <f>'Розшифровка до Руху'!C13</f>
        <v>0</v>
      </c>
      <c r="D17" s="218">
        <f>'Розшифровка до Руху'!E13</f>
        <v>20</v>
      </c>
      <c r="E17" s="218">
        <f>'Розшифровка до Руху'!D13</f>
        <v>0</v>
      </c>
      <c r="F17" s="218">
        <f>'Розшифровка до Руху'!E13</f>
        <v>20</v>
      </c>
      <c r="G17" s="253">
        <f t="shared" si="3"/>
        <v>20</v>
      </c>
      <c r="H17" s="253">
        <f t="shared" si="4"/>
        <v>0</v>
      </c>
    </row>
    <row r="18" spans="1:8" s="403" customFormat="1" ht="30" customHeight="1">
      <c r="A18" s="402" t="s">
        <v>219</v>
      </c>
      <c r="B18" s="250">
        <v>3100</v>
      </c>
      <c r="C18" s="252">
        <f>SUM(C19:C21,C32:C33)</f>
        <v>-20350</v>
      </c>
      <c r="D18" s="252">
        <f>SUM(D19:D21,D32:D33)</f>
        <v>-23326</v>
      </c>
      <c r="E18" s="252">
        <f t="shared" ref="E18:F18" si="5">SUM(E19:E21,E32:E33)</f>
        <v>-21561</v>
      </c>
      <c r="F18" s="252">
        <f t="shared" si="5"/>
        <v>-19820</v>
      </c>
      <c r="G18" s="251">
        <f t="shared" si="3"/>
        <v>1741</v>
      </c>
      <c r="H18" s="251">
        <f t="shared" si="4"/>
        <v>91.925235378693017</v>
      </c>
    </row>
    <row r="19" spans="1:8" ht="27.75" customHeight="1">
      <c r="A19" s="216" t="s">
        <v>214</v>
      </c>
      <c r="B19" s="217">
        <v>3110</v>
      </c>
      <c r="C19" s="218">
        <v>-3343</v>
      </c>
      <c r="D19" s="218">
        <v>-3929</v>
      </c>
      <c r="E19" s="218">
        <v>-4527</v>
      </c>
      <c r="F19" s="218">
        <v>-3929</v>
      </c>
      <c r="G19" s="253">
        <f t="shared" si="3"/>
        <v>598</v>
      </c>
      <c r="H19" s="253">
        <f t="shared" si="4"/>
        <v>86.790368897724761</v>
      </c>
    </row>
    <row r="20" spans="1:8" ht="27.75" customHeight="1">
      <c r="A20" s="216" t="s">
        <v>215</v>
      </c>
      <c r="B20" s="217">
        <v>3120</v>
      </c>
      <c r="C20" s="218">
        <v>-10787</v>
      </c>
      <c r="D20" s="218">
        <v>-12369</v>
      </c>
      <c r="E20" s="218">
        <v>-10971</v>
      </c>
      <c r="F20" s="218">
        <v>-12369</v>
      </c>
      <c r="G20" s="253">
        <f t="shared" si="3"/>
        <v>-1398</v>
      </c>
      <c r="H20" s="253">
        <f t="shared" si="4"/>
        <v>112.74268526114301</v>
      </c>
    </row>
    <row r="21" spans="1:8" ht="42" customHeight="1">
      <c r="A21" s="216" t="s">
        <v>227</v>
      </c>
      <c r="B21" s="217">
        <v>3130</v>
      </c>
      <c r="C21" s="218">
        <f>SUM(C22:C31)</f>
        <v>-5957</v>
      </c>
      <c r="D21" s="218">
        <f>SUM(D22:D31)</f>
        <v>-6786</v>
      </c>
      <c r="E21" s="218">
        <f t="shared" ref="E21:F21" si="6">SUM(E22:E31)</f>
        <v>-5934</v>
      </c>
      <c r="F21" s="218">
        <f t="shared" si="6"/>
        <v>-3280</v>
      </c>
      <c r="G21" s="253">
        <f t="shared" si="3"/>
        <v>2654</v>
      </c>
      <c r="H21" s="253">
        <f t="shared" si="4"/>
        <v>55.274688237276713</v>
      </c>
    </row>
    <row r="22" spans="1:8" ht="27.75" customHeight="1">
      <c r="A22" s="216" t="s">
        <v>216</v>
      </c>
      <c r="B22" s="217">
        <v>3131</v>
      </c>
      <c r="C22" s="218">
        <v>-9</v>
      </c>
      <c r="D22" s="218">
        <v>-7</v>
      </c>
      <c r="E22" s="218">
        <v>-15</v>
      </c>
      <c r="F22" s="218">
        <v>-7</v>
      </c>
      <c r="G22" s="253">
        <f t="shared" si="3"/>
        <v>8</v>
      </c>
      <c r="H22" s="253">
        <f t="shared" si="4"/>
        <v>46.666666666666664</v>
      </c>
    </row>
    <row r="23" spans="1:8" ht="27.75" customHeight="1">
      <c r="A23" s="216" t="s">
        <v>217</v>
      </c>
      <c r="B23" s="217">
        <v>3132</v>
      </c>
      <c r="C23" s="218">
        <v>-23</v>
      </c>
      <c r="D23" s="218">
        <v>-38</v>
      </c>
      <c r="E23" s="218">
        <v>-24</v>
      </c>
      <c r="F23" s="218">
        <v>-38</v>
      </c>
      <c r="G23" s="253">
        <f t="shared" si="3"/>
        <v>-14</v>
      </c>
      <c r="H23" s="253">
        <f t="shared" si="4"/>
        <v>158.33333333333331</v>
      </c>
    </row>
    <row r="24" spans="1:8" ht="27.75" customHeight="1">
      <c r="A24" s="216" t="s">
        <v>70</v>
      </c>
      <c r="B24" s="217">
        <v>3133</v>
      </c>
      <c r="C24" s="218">
        <v>-2413</v>
      </c>
      <c r="D24" s="218">
        <v>-2788</v>
      </c>
      <c r="E24" s="218">
        <v>-2484</v>
      </c>
      <c r="F24" s="218">
        <v>-3054</v>
      </c>
      <c r="G24" s="253">
        <f t="shared" si="3"/>
        <v>-570</v>
      </c>
      <c r="H24" s="253">
        <f t="shared" si="4"/>
        <v>122.94685990338164</v>
      </c>
    </row>
    <row r="25" spans="1:8" ht="27.75" customHeight="1">
      <c r="A25" s="216" t="s">
        <v>71</v>
      </c>
      <c r="B25" s="217">
        <v>3134</v>
      </c>
      <c r="C25" s="218" t="s">
        <v>187</v>
      </c>
      <c r="D25" s="218" t="s">
        <v>187</v>
      </c>
      <c r="E25" s="218" t="s">
        <v>187</v>
      </c>
      <c r="F25" s="218" t="s">
        <v>187</v>
      </c>
      <c r="G25" s="253">
        <f t="shared" si="3"/>
        <v>0</v>
      </c>
      <c r="H25" s="253">
        <f t="shared" si="4"/>
        <v>0</v>
      </c>
    </row>
    <row r="26" spans="1:8" ht="27.75" customHeight="1">
      <c r="A26" s="216" t="s">
        <v>290</v>
      </c>
      <c r="B26" s="217">
        <v>3135</v>
      </c>
      <c r="C26" s="218">
        <v>-30</v>
      </c>
      <c r="D26" s="218">
        <v>-33</v>
      </c>
      <c r="E26" s="218">
        <v>-30</v>
      </c>
      <c r="F26" s="218">
        <v>-32</v>
      </c>
      <c r="G26" s="253">
        <f t="shared" si="3"/>
        <v>-2</v>
      </c>
      <c r="H26" s="253">
        <f t="shared" si="4"/>
        <v>106.66666666666667</v>
      </c>
    </row>
    <row r="27" spans="1:8" ht="27.75" customHeight="1">
      <c r="A27" s="216" t="s">
        <v>291</v>
      </c>
      <c r="B27" s="217">
        <v>3136</v>
      </c>
      <c r="C27" s="218" t="s">
        <v>187</v>
      </c>
      <c r="D27" s="218" t="s">
        <v>187</v>
      </c>
      <c r="E27" s="218" t="s">
        <v>187</v>
      </c>
      <c r="F27" s="218" t="s">
        <v>187</v>
      </c>
      <c r="G27" s="253">
        <f t="shared" si="3"/>
        <v>0</v>
      </c>
      <c r="H27" s="253">
        <f t="shared" si="4"/>
        <v>0</v>
      </c>
    </row>
    <row r="28" spans="1:8" ht="27.75" customHeight="1">
      <c r="A28" s="216" t="s">
        <v>296</v>
      </c>
      <c r="B28" s="217">
        <v>3137</v>
      </c>
      <c r="C28" s="218" t="s">
        <v>187</v>
      </c>
      <c r="D28" s="218" t="s">
        <v>187</v>
      </c>
      <c r="E28" s="218" t="s">
        <v>187</v>
      </c>
      <c r="F28" s="218" t="s">
        <v>187</v>
      </c>
      <c r="G28" s="253">
        <f t="shared" si="3"/>
        <v>0</v>
      </c>
      <c r="H28" s="253">
        <f t="shared" si="4"/>
        <v>0</v>
      </c>
    </row>
    <row r="29" spans="1:8" ht="27.75" customHeight="1">
      <c r="A29" s="216" t="s">
        <v>366</v>
      </c>
      <c r="B29" s="217">
        <v>3138</v>
      </c>
      <c r="C29" s="218">
        <v>-204</v>
      </c>
      <c r="D29" s="218">
        <v>-234</v>
      </c>
      <c r="E29" s="218">
        <v>-208</v>
      </c>
      <c r="F29" s="218" t="s">
        <v>187</v>
      </c>
      <c r="G29" s="253">
        <f t="shared" si="3"/>
        <v>208</v>
      </c>
      <c r="H29" s="253">
        <f t="shared" si="4"/>
        <v>0</v>
      </c>
    </row>
    <row r="30" spans="1:8" ht="45" customHeight="1">
      <c r="A30" s="216" t="s">
        <v>416</v>
      </c>
      <c r="B30" s="217">
        <v>3139</v>
      </c>
      <c r="C30" s="218">
        <v>-3151</v>
      </c>
      <c r="D30" s="218">
        <v>-3537</v>
      </c>
      <c r="E30" s="218">
        <v>-3036</v>
      </c>
      <c r="F30" s="218" t="s">
        <v>187</v>
      </c>
      <c r="G30" s="253">
        <f t="shared" si="3"/>
        <v>3036</v>
      </c>
      <c r="H30" s="253">
        <f t="shared" si="4"/>
        <v>0</v>
      </c>
    </row>
    <row r="31" spans="1:8" ht="27.75" customHeight="1">
      <c r="A31" s="216" t="s">
        <v>469</v>
      </c>
      <c r="B31" s="217">
        <v>3140</v>
      </c>
      <c r="C31" s="218">
        <f>'Розшифровка до Руху'!C16</f>
        <v>-127</v>
      </c>
      <c r="D31" s="218">
        <f>'Розшифровка до Руху'!E16</f>
        <v>-149</v>
      </c>
      <c r="E31" s="218">
        <f>'Розшифровка до Руху'!D16</f>
        <v>-137</v>
      </c>
      <c r="F31" s="218">
        <f>'Розшифровка до Руху'!E16</f>
        <v>-149</v>
      </c>
      <c r="G31" s="253">
        <f t="shared" si="3"/>
        <v>-12</v>
      </c>
      <c r="H31" s="253">
        <f t="shared" si="4"/>
        <v>108.75912408759123</v>
      </c>
    </row>
    <row r="32" spans="1:8" ht="27.75" customHeight="1">
      <c r="A32" s="216" t="s">
        <v>218</v>
      </c>
      <c r="B32" s="217">
        <v>3150</v>
      </c>
      <c r="C32" s="218" t="s">
        <v>187</v>
      </c>
      <c r="D32" s="218" t="s">
        <v>187</v>
      </c>
      <c r="E32" s="218" t="s">
        <v>187</v>
      </c>
      <c r="F32" s="218" t="s">
        <v>187</v>
      </c>
      <c r="G32" s="253">
        <f t="shared" si="3"/>
        <v>0</v>
      </c>
      <c r="H32" s="253">
        <f t="shared" si="4"/>
        <v>0</v>
      </c>
    </row>
    <row r="33" spans="1:8" ht="27.75" customHeight="1">
      <c r="A33" s="216" t="s">
        <v>307</v>
      </c>
      <c r="B33" s="217">
        <v>3160</v>
      </c>
      <c r="C33" s="218">
        <f>'Розшифровка до Руху'!C19</f>
        <v>-263</v>
      </c>
      <c r="D33" s="218">
        <f>'Розшифровка до Руху'!E19</f>
        <v>-242</v>
      </c>
      <c r="E33" s="218">
        <f>'Розшифровка до Руху'!D19</f>
        <v>-129</v>
      </c>
      <c r="F33" s="218">
        <f>'Розшифровка до Руху'!E19</f>
        <v>-242</v>
      </c>
      <c r="G33" s="253">
        <f t="shared" si="3"/>
        <v>-113</v>
      </c>
      <c r="H33" s="253">
        <f t="shared" si="4"/>
        <v>187.59689922480621</v>
      </c>
    </row>
    <row r="34" spans="1:8" s="403" customFormat="1" ht="30" customHeight="1">
      <c r="A34" s="402" t="s">
        <v>232</v>
      </c>
      <c r="B34" s="250">
        <v>3195</v>
      </c>
      <c r="C34" s="252">
        <f>SUM(C8,C18)</f>
        <v>944</v>
      </c>
      <c r="D34" s="252">
        <f t="shared" ref="D34:F34" si="7">SUM(D8,D18)</f>
        <v>764</v>
      </c>
      <c r="E34" s="252">
        <f t="shared" si="7"/>
        <v>555</v>
      </c>
      <c r="F34" s="252">
        <f t="shared" si="7"/>
        <v>4158</v>
      </c>
      <c r="G34" s="251">
        <f t="shared" si="3"/>
        <v>3603</v>
      </c>
      <c r="H34" s="251">
        <f t="shared" si="4"/>
        <v>749.18918918918916</v>
      </c>
    </row>
    <row r="35" spans="1:8" s="403" customFormat="1" ht="30" customHeight="1">
      <c r="A35" s="404" t="s">
        <v>236</v>
      </c>
      <c r="B35" s="250"/>
      <c r="C35" s="252"/>
      <c r="D35" s="252"/>
      <c r="E35" s="252"/>
      <c r="F35" s="252"/>
      <c r="G35" s="251"/>
      <c r="H35" s="251"/>
    </row>
    <row r="36" spans="1:8" s="403" customFormat="1" ht="30" customHeight="1">
      <c r="A36" s="402" t="s">
        <v>212</v>
      </c>
      <c r="B36" s="250">
        <v>3200</v>
      </c>
      <c r="C36" s="252">
        <f>SUM(C37:C40)</f>
        <v>0</v>
      </c>
      <c r="D36" s="252">
        <f>SUM(D37:D40)</f>
        <v>0</v>
      </c>
      <c r="E36" s="252">
        <f>SUM(E37:E40)</f>
        <v>0</v>
      </c>
      <c r="F36" s="252">
        <f>SUM(F37:F40)</f>
        <v>0</v>
      </c>
      <c r="G36" s="251">
        <f t="shared" si="3"/>
        <v>0</v>
      </c>
      <c r="H36" s="251">
        <f t="shared" si="4"/>
        <v>0</v>
      </c>
    </row>
    <row r="37" spans="1:8" ht="27.75" customHeight="1">
      <c r="A37" s="216" t="s">
        <v>228</v>
      </c>
      <c r="B37" s="217">
        <v>3210</v>
      </c>
      <c r="C37" s="218"/>
      <c r="D37" s="218"/>
      <c r="E37" s="218"/>
      <c r="F37" s="218"/>
      <c r="G37" s="253">
        <f t="shared" si="3"/>
        <v>0</v>
      </c>
      <c r="H37" s="253">
        <f t="shared" si="4"/>
        <v>0</v>
      </c>
    </row>
    <row r="38" spans="1:8" ht="27.75" customHeight="1">
      <c r="A38" s="216" t="s">
        <v>229</v>
      </c>
      <c r="B38" s="217">
        <v>3220</v>
      </c>
      <c r="C38" s="218"/>
      <c r="D38" s="218"/>
      <c r="E38" s="218"/>
      <c r="F38" s="218"/>
      <c r="G38" s="253">
        <f t="shared" si="3"/>
        <v>0</v>
      </c>
      <c r="H38" s="253">
        <f t="shared" si="4"/>
        <v>0</v>
      </c>
    </row>
    <row r="39" spans="1:8" ht="27.75" customHeight="1">
      <c r="A39" s="216" t="s">
        <v>48</v>
      </c>
      <c r="B39" s="217">
        <v>3230</v>
      </c>
      <c r="C39" s="218"/>
      <c r="D39" s="218"/>
      <c r="E39" s="218"/>
      <c r="F39" s="218"/>
      <c r="G39" s="253">
        <f t="shared" si="3"/>
        <v>0</v>
      </c>
      <c r="H39" s="253">
        <f t="shared" si="4"/>
        <v>0</v>
      </c>
    </row>
    <row r="40" spans="1:8" ht="27.75" customHeight="1">
      <c r="A40" s="216" t="s">
        <v>380</v>
      </c>
      <c r="B40" s="217">
        <v>3240</v>
      </c>
      <c r="C40" s="218">
        <f>'Розшифровка до Руху'!C29</f>
        <v>0</v>
      </c>
      <c r="D40" s="218">
        <f>'Розшифровка до Руху'!E29</f>
        <v>0</v>
      </c>
      <c r="E40" s="218">
        <f>'Розшифровка до Руху'!D29</f>
        <v>0</v>
      </c>
      <c r="F40" s="218">
        <f>'Розшифровка до Руху'!E29</f>
        <v>0</v>
      </c>
      <c r="G40" s="253">
        <f t="shared" si="3"/>
        <v>0</v>
      </c>
      <c r="H40" s="253">
        <f t="shared" si="4"/>
        <v>0</v>
      </c>
    </row>
    <row r="41" spans="1:8" s="403" customFormat="1" ht="30" customHeight="1">
      <c r="A41" s="402" t="s">
        <v>220</v>
      </c>
      <c r="B41" s="250">
        <v>3255</v>
      </c>
      <c r="C41" s="252">
        <f>SUM(C42,C44,C51)</f>
        <v>-856</v>
      </c>
      <c r="D41" s="252">
        <f t="shared" ref="D41:F41" si="8">SUM(D42,D44,D51)</f>
        <v>-326</v>
      </c>
      <c r="E41" s="252">
        <f t="shared" si="8"/>
        <v>-50</v>
      </c>
      <c r="F41" s="252">
        <f t="shared" si="8"/>
        <v>-326</v>
      </c>
      <c r="G41" s="251">
        <f t="shared" si="3"/>
        <v>-276</v>
      </c>
      <c r="H41" s="251">
        <f t="shared" si="4"/>
        <v>652</v>
      </c>
    </row>
    <row r="42" spans="1:8" s="403" customFormat="1" ht="30" customHeight="1">
      <c r="A42" s="405" t="s">
        <v>371</v>
      </c>
      <c r="B42" s="406">
        <v>3260</v>
      </c>
      <c r="C42" s="218">
        <f>SUM(C43:C43)</f>
        <v>0</v>
      </c>
      <c r="D42" s="218">
        <f t="shared" ref="D42:F42" si="9">SUM(D43:D43)</f>
        <v>0</v>
      </c>
      <c r="E42" s="218">
        <f t="shared" si="9"/>
        <v>0</v>
      </c>
      <c r="F42" s="218">
        <f t="shared" si="9"/>
        <v>0</v>
      </c>
      <c r="G42" s="253">
        <f t="shared" si="3"/>
        <v>0</v>
      </c>
      <c r="H42" s="253">
        <f t="shared" si="4"/>
        <v>0</v>
      </c>
    </row>
    <row r="43" spans="1:8" s="403" customFormat="1" ht="30" customHeight="1">
      <c r="A43" s="405" t="s">
        <v>372</v>
      </c>
      <c r="B43" s="406">
        <v>3261</v>
      </c>
      <c r="C43" s="218" t="s">
        <v>187</v>
      </c>
      <c r="D43" s="218" t="s">
        <v>187</v>
      </c>
      <c r="E43" s="218" t="s">
        <v>187</v>
      </c>
      <c r="F43" s="218" t="s">
        <v>187</v>
      </c>
      <c r="G43" s="253">
        <f t="shared" si="3"/>
        <v>0</v>
      </c>
      <c r="H43" s="253">
        <f t="shared" si="4"/>
        <v>0</v>
      </c>
    </row>
    <row r="44" spans="1:8" s="403" customFormat="1" ht="30" customHeight="1">
      <c r="A44" s="405" t="s">
        <v>373</v>
      </c>
      <c r="B44" s="406">
        <v>3270</v>
      </c>
      <c r="C44" s="218">
        <f>SUM(C45:C50)</f>
        <v>-856</v>
      </c>
      <c r="D44" s="218">
        <f t="shared" ref="D44:F44" si="10">SUM(D45:D50)</f>
        <v>-326</v>
      </c>
      <c r="E44" s="218">
        <f t="shared" si="10"/>
        <v>-50</v>
      </c>
      <c r="F44" s="218">
        <f t="shared" si="10"/>
        <v>-326</v>
      </c>
      <c r="G44" s="253">
        <f t="shared" si="3"/>
        <v>-276</v>
      </c>
      <c r="H44" s="253">
        <f t="shared" si="4"/>
        <v>652</v>
      </c>
    </row>
    <row r="45" spans="1:8" s="403" customFormat="1" ht="30" customHeight="1">
      <c r="A45" s="405" t="s">
        <v>381</v>
      </c>
      <c r="B45" s="406">
        <v>3271</v>
      </c>
      <c r="C45" s="218">
        <f>'Розшифровка до Руху'!C34</f>
        <v>0</v>
      </c>
      <c r="D45" s="218">
        <f>'Розшифровка до Руху'!E34</f>
        <v>0</v>
      </c>
      <c r="E45" s="218">
        <f>'Розшифровка до Руху'!D34</f>
        <v>0</v>
      </c>
      <c r="F45" s="218">
        <f>'Розшифровка до Руху'!E34</f>
        <v>0</v>
      </c>
      <c r="G45" s="253">
        <f t="shared" si="3"/>
        <v>0</v>
      </c>
      <c r="H45" s="253">
        <f t="shared" si="4"/>
        <v>0</v>
      </c>
    </row>
    <row r="46" spans="1:8" ht="27.75" customHeight="1">
      <c r="A46" s="216" t="s">
        <v>424</v>
      </c>
      <c r="B46" s="217">
        <v>3272</v>
      </c>
      <c r="C46" s="218">
        <f>'Розшифровка до Руху'!C37</f>
        <v>-812</v>
      </c>
      <c r="D46" s="218">
        <f>'Розшифровка до Руху'!E37</f>
        <v>-196</v>
      </c>
      <c r="E46" s="218">
        <f>'Розшифровка до Руху'!D37</f>
        <v>-50</v>
      </c>
      <c r="F46" s="218">
        <f>'Розшифровка до Руху'!E37</f>
        <v>-196</v>
      </c>
      <c r="G46" s="253">
        <f t="shared" si="3"/>
        <v>-146</v>
      </c>
      <c r="H46" s="253">
        <f t="shared" si="4"/>
        <v>392</v>
      </c>
    </row>
    <row r="47" spans="1:8" ht="41.1" customHeight="1">
      <c r="A47" s="216" t="s">
        <v>28</v>
      </c>
      <c r="B47" s="217">
        <v>3273</v>
      </c>
      <c r="C47" s="218">
        <f>'Розшифровка до Руху'!C44</f>
        <v>-44</v>
      </c>
      <c r="D47" s="218">
        <f>'Розшифровка до Руху'!E44</f>
        <v>-86</v>
      </c>
      <c r="E47" s="218">
        <f>'Розшифровка до Руху'!D44</f>
        <v>0</v>
      </c>
      <c r="F47" s="218">
        <f>'Розшифровка до Руху'!E44</f>
        <v>-86</v>
      </c>
      <c r="G47" s="253">
        <f t="shared" si="3"/>
        <v>-86</v>
      </c>
      <c r="H47" s="253">
        <f t="shared" si="4"/>
        <v>0</v>
      </c>
    </row>
    <row r="48" spans="1:8" ht="27.75" customHeight="1">
      <c r="A48" s="216" t="s">
        <v>382</v>
      </c>
      <c r="B48" s="217">
        <v>3274</v>
      </c>
      <c r="C48" s="218">
        <f>'Розшифровка до Руху'!C54</f>
        <v>0</v>
      </c>
      <c r="D48" s="218">
        <f>'Розшифровка до Руху'!E54</f>
        <v>-44</v>
      </c>
      <c r="E48" s="218">
        <f>'Розшифровка до Руху'!D54</f>
        <v>0</v>
      </c>
      <c r="F48" s="218">
        <f>'Розшифровка до Руху'!E54</f>
        <v>-44</v>
      </c>
      <c r="G48" s="253">
        <f t="shared" si="3"/>
        <v>-44</v>
      </c>
      <c r="H48" s="253">
        <f t="shared" si="4"/>
        <v>0</v>
      </c>
    </row>
    <row r="49" spans="1:8" ht="42.75" customHeight="1">
      <c r="A49" s="216" t="s">
        <v>374</v>
      </c>
      <c r="B49" s="217">
        <v>3275</v>
      </c>
      <c r="C49" s="218">
        <f>'Розшифровка до Руху'!C57</f>
        <v>0</v>
      </c>
      <c r="D49" s="218">
        <f>'Розшифровка до Руху'!E57</f>
        <v>0</v>
      </c>
      <c r="E49" s="218">
        <f>'Розшифровка до Руху'!D57</f>
        <v>0</v>
      </c>
      <c r="F49" s="218">
        <f>'Розшифровка до Руху'!E57</f>
        <v>0</v>
      </c>
      <c r="G49" s="253">
        <f t="shared" si="3"/>
        <v>0</v>
      </c>
      <c r="H49" s="253">
        <f t="shared" si="4"/>
        <v>0</v>
      </c>
    </row>
    <row r="50" spans="1:8" ht="27.75" customHeight="1">
      <c r="A50" s="216" t="s">
        <v>375</v>
      </c>
      <c r="B50" s="217">
        <v>3276</v>
      </c>
      <c r="C50" s="218">
        <f>'Розшифровка до Руху'!C60</f>
        <v>0</v>
      </c>
      <c r="D50" s="218">
        <f>'Розшифровка до Руху'!E60</f>
        <v>0</v>
      </c>
      <c r="E50" s="218">
        <f>'Розшифровка до Руху'!D60</f>
        <v>0</v>
      </c>
      <c r="F50" s="218">
        <f>'Розшифровка до Руху'!E60</f>
        <v>0</v>
      </c>
      <c r="G50" s="253">
        <f t="shared" si="3"/>
        <v>0</v>
      </c>
      <c r="H50" s="253">
        <f t="shared" si="4"/>
        <v>0</v>
      </c>
    </row>
    <row r="51" spans="1:8" ht="27.75" customHeight="1">
      <c r="A51" s="216" t="s">
        <v>307</v>
      </c>
      <c r="B51" s="217">
        <v>3280</v>
      </c>
      <c r="C51" s="218">
        <f>'Розшифровка до Руху'!C63</f>
        <v>0</v>
      </c>
      <c r="D51" s="218">
        <f>'Розшифровка до Руху'!E63</f>
        <v>0</v>
      </c>
      <c r="E51" s="218">
        <f>'Розшифровка до Руху'!D63</f>
        <v>0</v>
      </c>
      <c r="F51" s="218">
        <f>'Розшифровка до Руху'!E63</f>
        <v>0</v>
      </c>
      <c r="G51" s="253">
        <f t="shared" si="3"/>
        <v>0</v>
      </c>
      <c r="H51" s="253">
        <f t="shared" si="4"/>
        <v>0</v>
      </c>
    </row>
    <row r="52" spans="1:8" s="403" customFormat="1" ht="30" customHeight="1">
      <c r="A52" s="402" t="s">
        <v>105</v>
      </c>
      <c r="B52" s="250">
        <v>3295</v>
      </c>
      <c r="C52" s="252">
        <f>SUM(C36,C41)</f>
        <v>-856</v>
      </c>
      <c r="D52" s="252">
        <f t="shared" ref="D52:F52" si="11">SUM(D36,D41)</f>
        <v>-326</v>
      </c>
      <c r="E52" s="252">
        <f t="shared" si="11"/>
        <v>-50</v>
      </c>
      <c r="F52" s="252">
        <f t="shared" si="11"/>
        <v>-326</v>
      </c>
      <c r="G52" s="251">
        <f t="shared" si="3"/>
        <v>-276</v>
      </c>
      <c r="H52" s="251">
        <f t="shared" si="4"/>
        <v>652</v>
      </c>
    </row>
    <row r="53" spans="1:8" s="403" customFormat="1" ht="30" customHeight="1">
      <c r="A53" s="404" t="s">
        <v>237</v>
      </c>
      <c r="B53" s="250"/>
      <c r="C53" s="218"/>
      <c r="D53" s="218"/>
      <c r="E53" s="218"/>
      <c r="F53" s="218"/>
      <c r="G53" s="251"/>
      <c r="H53" s="251"/>
    </row>
    <row r="54" spans="1:8" s="403" customFormat="1" ht="30" customHeight="1">
      <c r="A54" s="402" t="s">
        <v>213</v>
      </c>
      <c r="B54" s="250">
        <v>3300</v>
      </c>
      <c r="C54" s="252">
        <f>SUM(C55:C57)</f>
        <v>0</v>
      </c>
      <c r="D54" s="252">
        <f t="shared" ref="D54:F54" si="12">SUM(D55:D57)</f>
        <v>0</v>
      </c>
      <c r="E54" s="252">
        <f t="shared" si="12"/>
        <v>0</v>
      </c>
      <c r="F54" s="252">
        <f t="shared" si="12"/>
        <v>0</v>
      </c>
      <c r="G54" s="251">
        <f t="shared" si="3"/>
        <v>0</v>
      </c>
      <c r="H54" s="251">
        <f t="shared" si="4"/>
        <v>0</v>
      </c>
    </row>
    <row r="55" spans="1:8" ht="27.75" customHeight="1">
      <c r="A55" s="216" t="s">
        <v>230</v>
      </c>
      <c r="B55" s="217">
        <v>3310</v>
      </c>
      <c r="C55" s="218">
        <f>'VII Статутн. капіт'!C9</f>
        <v>0</v>
      </c>
      <c r="D55" s="218">
        <f>'VII Статутн. капіт'!D9</f>
        <v>0</v>
      </c>
      <c r="E55" s="218">
        <f>'VII Статутн. капіт'!E9</f>
        <v>0</v>
      </c>
      <c r="F55" s="218">
        <f>'VII Статутн. капіт'!F9</f>
        <v>0</v>
      </c>
      <c r="G55" s="253">
        <f t="shared" si="3"/>
        <v>0</v>
      </c>
      <c r="H55" s="253">
        <f t="shared" si="4"/>
        <v>0</v>
      </c>
    </row>
    <row r="56" spans="1:8" ht="27.75" customHeight="1">
      <c r="A56" s="216" t="s">
        <v>376</v>
      </c>
      <c r="B56" s="217">
        <v>3320</v>
      </c>
      <c r="C56" s="218"/>
      <c r="D56" s="218"/>
      <c r="E56" s="218"/>
      <c r="F56" s="218"/>
      <c r="G56" s="253">
        <f t="shared" si="3"/>
        <v>0</v>
      </c>
      <c r="H56" s="253">
        <f t="shared" si="4"/>
        <v>0</v>
      </c>
    </row>
    <row r="57" spans="1:8" ht="27.75" customHeight="1">
      <c r="A57" s="216" t="s">
        <v>380</v>
      </c>
      <c r="B57" s="217">
        <v>3330</v>
      </c>
      <c r="C57" s="218">
        <f>'Розшифровка до Руху'!C68</f>
        <v>0</v>
      </c>
      <c r="D57" s="218">
        <f>'Розшифровка до Руху'!E68</f>
        <v>0</v>
      </c>
      <c r="E57" s="218">
        <f>'Розшифровка до Руху'!D68</f>
        <v>0</v>
      </c>
      <c r="F57" s="218">
        <f>'Розшифровка до Руху'!E68</f>
        <v>0</v>
      </c>
      <c r="G57" s="253">
        <f t="shared" si="3"/>
        <v>0</v>
      </c>
      <c r="H57" s="253">
        <f t="shared" si="4"/>
        <v>0</v>
      </c>
    </row>
    <row r="58" spans="1:8" s="403" customFormat="1" ht="30" customHeight="1">
      <c r="A58" s="402" t="s">
        <v>221</v>
      </c>
      <c r="B58" s="250">
        <v>3345</v>
      </c>
      <c r="C58" s="252">
        <f>SUM(C59:C63)</f>
        <v>-37</v>
      </c>
      <c r="D58" s="252">
        <f>SUM(D59:D63)</f>
        <v>0</v>
      </c>
      <c r="E58" s="252">
        <f>SUM(E59:E63)</f>
        <v>0</v>
      </c>
      <c r="F58" s="252">
        <f>SUM(F59:F63)</f>
        <v>0</v>
      </c>
      <c r="G58" s="251">
        <f t="shared" si="3"/>
        <v>0</v>
      </c>
      <c r="H58" s="251">
        <f t="shared" si="4"/>
        <v>0</v>
      </c>
    </row>
    <row r="59" spans="1:8" ht="27.75" customHeight="1">
      <c r="A59" s="216" t="s">
        <v>231</v>
      </c>
      <c r="B59" s="217">
        <v>3350</v>
      </c>
      <c r="C59" s="218" t="s">
        <v>187</v>
      </c>
      <c r="D59" s="218" t="s">
        <v>187</v>
      </c>
      <c r="E59" s="218" t="s">
        <v>187</v>
      </c>
      <c r="F59" s="218" t="s">
        <v>187</v>
      </c>
      <c r="G59" s="253">
        <f t="shared" si="3"/>
        <v>0</v>
      </c>
      <c r="H59" s="253">
        <f t="shared" si="4"/>
        <v>0</v>
      </c>
    </row>
    <row r="60" spans="1:8" ht="27.75" customHeight="1">
      <c r="A60" s="216" t="s">
        <v>377</v>
      </c>
      <c r="B60" s="217">
        <v>3360</v>
      </c>
      <c r="C60" s="218" t="s">
        <v>187</v>
      </c>
      <c r="D60" s="218" t="s">
        <v>187</v>
      </c>
      <c r="E60" s="218" t="s">
        <v>187</v>
      </c>
      <c r="F60" s="218" t="s">
        <v>187</v>
      </c>
      <c r="G60" s="253">
        <f t="shared" si="3"/>
        <v>0</v>
      </c>
      <c r="H60" s="253">
        <f t="shared" si="4"/>
        <v>0</v>
      </c>
    </row>
    <row r="61" spans="1:8" ht="27.75" customHeight="1">
      <c r="A61" s="216" t="s">
        <v>378</v>
      </c>
      <c r="B61" s="217">
        <v>3370</v>
      </c>
      <c r="C61" s="218">
        <v>-37</v>
      </c>
      <c r="D61" s="218" t="s">
        <v>187</v>
      </c>
      <c r="E61" s="218" t="s">
        <v>187</v>
      </c>
      <c r="F61" s="218" t="s">
        <v>187</v>
      </c>
      <c r="G61" s="253">
        <f t="shared" si="3"/>
        <v>0</v>
      </c>
      <c r="H61" s="253">
        <f t="shared" si="4"/>
        <v>0</v>
      </c>
    </row>
    <row r="62" spans="1:8" ht="48" customHeight="1">
      <c r="A62" s="216" t="s">
        <v>379</v>
      </c>
      <c r="B62" s="217">
        <v>3380</v>
      </c>
      <c r="C62" s="218" t="s">
        <v>187</v>
      </c>
      <c r="D62" s="218" t="s">
        <v>187</v>
      </c>
      <c r="E62" s="218" t="s">
        <v>187</v>
      </c>
      <c r="F62" s="218" t="s">
        <v>187</v>
      </c>
      <c r="G62" s="253">
        <f t="shared" si="3"/>
        <v>0</v>
      </c>
      <c r="H62" s="253">
        <f t="shared" si="4"/>
        <v>0</v>
      </c>
    </row>
    <row r="63" spans="1:8" ht="31.5" customHeight="1">
      <c r="A63" s="216" t="s">
        <v>450</v>
      </c>
      <c r="B63" s="217">
        <v>3390</v>
      </c>
      <c r="C63" s="218">
        <f>'Розшифровка до Руху'!C72</f>
        <v>0</v>
      </c>
      <c r="D63" s="218">
        <f>'Розшифровка до Руху'!E72</f>
        <v>0</v>
      </c>
      <c r="E63" s="218">
        <f>'Розшифровка до Руху'!D72</f>
        <v>0</v>
      </c>
      <c r="F63" s="218">
        <f>'Розшифровка до Руху'!E72</f>
        <v>0</v>
      </c>
      <c r="G63" s="253">
        <f t="shared" si="3"/>
        <v>0</v>
      </c>
      <c r="H63" s="253">
        <f t="shared" si="4"/>
        <v>0</v>
      </c>
    </row>
    <row r="64" spans="1:8" s="403" customFormat="1" ht="30" customHeight="1">
      <c r="A64" s="402" t="s">
        <v>106</v>
      </c>
      <c r="B64" s="250">
        <v>3395</v>
      </c>
      <c r="C64" s="252">
        <f>SUM(C54,C58)</f>
        <v>-37</v>
      </c>
      <c r="D64" s="252">
        <f t="shared" ref="D64:F64" si="13">SUM(D54,D58)</f>
        <v>0</v>
      </c>
      <c r="E64" s="252">
        <f t="shared" si="13"/>
        <v>0</v>
      </c>
      <c r="F64" s="252">
        <f t="shared" si="13"/>
        <v>0</v>
      </c>
      <c r="G64" s="251">
        <f t="shared" si="3"/>
        <v>0</v>
      </c>
      <c r="H64" s="251">
        <f t="shared" si="4"/>
        <v>0</v>
      </c>
    </row>
    <row r="65" spans="1:8" s="403" customFormat="1" ht="30" customHeight="1">
      <c r="A65" s="402" t="s">
        <v>29</v>
      </c>
      <c r="B65" s="250">
        <v>3400</v>
      </c>
      <c r="C65" s="252">
        <f>SUM(C34,C52,C64)</f>
        <v>51</v>
      </c>
      <c r="D65" s="252">
        <f t="shared" ref="D65:F65" si="14">SUM(D34,D52,D64)</f>
        <v>438</v>
      </c>
      <c r="E65" s="252">
        <f t="shared" si="14"/>
        <v>505</v>
      </c>
      <c r="F65" s="252">
        <f t="shared" si="14"/>
        <v>3832</v>
      </c>
      <c r="G65" s="251">
        <f t="shared" si="3"/>
        <v>3327</v>
      </c>
      <c r="H65" s="251">
        <f t="shared" si="4"/>
        <v>758.81188118811883</v>
      </c>
    </row>
    <row r="66" spans="1:8" ht="27.75" customHeight="1">
      <c r="A66" s="216" t="s">
        <v>238</v>
      </c>
      <c r="B66" s="217">
        <v>3405</v>
      </c>
      <c r="C66" s="218">
        <v>684</v>
      </c>
      <c r="D66" s="218">
        <f>C68</f>
        <v>735</v>
      </c>
      <c r="E66" s="218">
        <v>225</v>
      </c>
      <c r="F66" s="218">
        <f>C68</f>
        <v>735</v>
      </c>
      <c r="G66" s="253">
        <f t="shared" si="3"/>
        <v>510</v>
      </c>
      <c r="H66" s="253">
        <f t="shared" si="4"/>
        <v>326.66666666666669</v>
      </c>
    </row>
    <row r="67" spans="1:8" ht="27.75" customHeight="1">
      <c r="A67" s="216" t="s">
        <v>108</v>
      </c>
      <c r="B67" s="217">
        <v>3410</v>
      </c>
      <c r="C67" s="218"/>
      <c r="D67" s="218"/>
      <c r="E67" s="218"/>
      <c r="F67" s="218"/>
      <c r="G67" s="253">
        <f t="shared" ref="G67" si="15">IF(F67="(    )",0,F67)-IF(E67="(    )",0,E67)</f>
        <v>0</v>
      </c>
      <c r="H67" s="253">
        <f t="shared" ref="H67" si="16">IF(IF(E67="(    )",0,E67)=0,0,IF(F67="(    )",0,F67)/IF(E67="(    )",0,E67))*100</f>
        <v>0</v>
      </c>
    </row>
    <row r="68" spans="1:8" ht="31.5" customHeight="1">
      <c r="A68" s="216" t="s">
        <v>239</v>
      </c>
      <c r="B68" s="217">
        <v>3415</v>
      </c>
      <c r="C68" s="218">
        <f>SUM(C65:C67)</f>
        <v>735</v>
      </c>
      <c r="D68" s="218">
        <f t="shared" ref="D68:F68" si="17">SUM(D65:D67)</f>
        <v>1173</v>
      </c>
      <c r="E68" s="218">
        <f t="shared" si="17"/>
        <v>730</v>
      </c>
      <c r="F68" s="218">
        <f t="shared" si="17"/>
        <v>4567</v>
      </c>
      <c r="G68" s="253">
        <f t="shared" si="3"/>
        <v>3837</v>
      </c>
      <c r="H68" s="253">
        <f t="shared" si="4"/>
        <v>625.61643835616439</v>
      </c>
    </row>
    <row r="69" spans="1:8" s="409" customFormat="1" ht="20.25">
      <c r="A69" s="407"/>
      <c r="B69" s="408"/>
      <c r="C69" s="408"/>
      <c r="D69" s="408"/>
      <c r="E69" s="408"/>
      <c r="F69" s="408"/>
      <c r="G69" s="408"/>
      <c r="H69" s="408"/>
    </row>
    <row r="70" spans="1:8" s="409" customFormat="1" ht="20.25">
      <c r="A70" s="407"/>
      <c r="B70" s="408"/>
      <c r="C70" s="408"/>
      <c r="D70" s="408"/>
      <c r="E70" s="408"/>
      <c r="F70" s="408"/>
      <c r="G70" s="408"/>
      <c r="H70" s="408"/>
    </row>
    <row r="71" spans="1:8" s="409" customFormat="1" ht="20.25">
      <c r="A71" s="407"/>
      <c r="B71" s="408"/>
      <c r="C71" s="408"/>
      <c r="D71" s="408"/>
      <c r="E71" s="408"/>
      <c r="F71" s="408"/>
      <c r="G71" s="408"/>
      <c r="H71" s="408"/>
    </row>
    <row r="72" spans="1:8" s="409" customFormat="1" ht="20.25">
      <c r="A72" s="407"/>
      <c r="B72" s="408"/>
      <c r="C72" s="408"/>
      <c r="D72" s="408"/>
      <c r="E72" s="408"/>
      <c r="F72" s="408"/>
      <c r="G72" s="408"/>
      <c r="H72" s="408"/>
    </row>
    <row r="73" spans="1:8" s="409" customFormat="1" ht="20.25">
      <c r="A73" s="407"/>
      <c r="B73" s="408"/>
      <c r="C73" s="408"/>
      <c r="D73" s="408"/>
      <c r="E73" s="408"/>
      <c r="F73" s="408"/>
      <c r="G73" s="408"/>
      <c r="H73" s="408"/>
    </row>
    <row r="74" spans="1:8" s="409" customFormat="1" ht="20.25">
      <c r="A74" s="407"/>
      <c r="B74" s="408"/>
      <c r="C74" s="408"/>
      <c r="D74" s="408"/>
      <c r="E74" s="408"/>
      <c r="F74" s="408"/>
      <c r="G74" s="408"/>
      <c r="H74" s="408"/>
    </row>
    <row r="75" spans="1:8" s="360" customFormat="1" ht="69.75" customHeight="1">
      <c r="A75" s="357" t="s">
        <v>446</v>
      </c>
      <c r="B75" s="358"/>
      <c r="C75" s="523" t="s">
        <v>138</v>
      </c>
      <c r="D75" s="523"/>
      <c r="E75" s="410"/>
      <c r="F75" s="411" t="s">
        <v>503</v>
      </c>
      <c r="G75" s="412"/>
    </row>
    <row r="76" spans="1:8" s="175" customFormat="1">
      <c r="A76" s="361" t="s">
        <v>362</v>
      </c>
      <c r="B76" s="362"/>
      <c r="C76" s="479" t="s">
        <v>66</v>
      </c>
      <c r="D76" s="479"/>
      <c r="E76" s="362"/>
      <c r="F76" s="413" t="s">
        <v>174</v>
      </c>
      <c r="G76" s="413"/>
      <c r="H76" s="413"/>
    </row>
  </sheetData>
  <mergeCells count="7">
    <mergeCell ref="C76:D76"/>
    <mergeCell ref="A2:H2"/>
    <mergeCell ref="A4:A5"/>
    <mergeCell ref="B4:B5"/>
    <mergeCell ref="C4:D4"/>
    <mergeCell ref="E4:H4"/>
    <mergeCell ref="C75:D75"/>
  </mergeCells>
  <phoneticPr fontId="4" type="noConversion"/>
  <printOptions horizontalCentered="1"/>
  <pageMargins left="0.59055118110236227" right="0.59055118110236227" top="0.78740157480314965" bottom="0.59055118110236227" header="0" footer="0"/>
  <pageSetup paperSize="9" scale="56" fitToHeight="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03"/>
  <sheetViews>
    <sheetView view="pageBreakPreview" zoomScale="87" zoomScaleNormal="70" zoomScaleSheetLayoutView="87" workbookViewId="0">
      <selection activeCell="Q72" sqref="Q72"/>
    </sheetView>
  </sheetViews>
  <sheetFormatPr defaultColWidth="9.140625" defaultRowHeight="18.75"/>
  <cols>
    <col min="1" max="1" width="63.28515625" style="2" customWidth="1"/>
    <col min="2" max="2" width="12" style="87" customWidth="1"/>
    <col min="3" max="3" width="15.28515625" style="87" customWidth="1"/>
    <col min="4" max="4" width="16.140625" style="87" customWidth="1"/>
    <col min="5" max="5" width="16.7109375" style="87" customWidth="1"/>
    <col min="6" max="7" width="14" style="87" customWidth="1"/>
    <col min="8" max="16384" width="9.140625" style="2"/>
  </cols>
  <sheetData>
    <row r="2" spans="1:7">
      <c r="A2" s="514" t="s">
        <v>419</v>
      </c>
      <c r="B2" s="514"/>
      <c r="C2" s="514"/>
      <c r="D2" s="514"/>
      <c r="E2" s="514"/>
      <c r="F2" s="514"/>
      <c r="G2" s="514"/>
    </row>
    <row r="3" spans="1:7">
      <c r="A3" s="337"/>
      <c r="B3" s="7"/>
      <c r="C3" s="7"/>
      <c r="D3" s="337"/>
      <c r="E3" s="337"/>
      <c r="F3" s="337"/>
      <c r="G3" s="415" t="s">
        <v>464</v>
      </c>
    </row>
    <row r="4" spans="1:7" ht="61.5" customHeight="1">
      <c r="A4" s="416" t="s">
        <v>155</v>
      </c>
      <c r="B4" s="383" t="s">
        <v>18</v>
      </c>
      <c r="C4" s="383" t="s">
        <v>457</v>
      </c>
      <c r="D4" s="383" t="s">
        <v>458</v>
      </c>
      <c r="E4" s="383" t="s">
        <v>459</v>
      </c>
      <c r="F4" s="383" t="s">
        <v>435</v>
      </c>
      <c r="G4" s="417" t="s">
        <v>460</v>
      </c>
    </row>
    <row r="5" spans="1:7" ht="20.25" customHeight="1">
      <c r="A5" s="88">
        <v>1</v>
      </c>
      <c r="B5" s="340">
        <v>2</v>
      </c>
      <c r="C5" s="340">
        <v>3</v>
      </c>
      <c r="D5" s="340">
        <v>4</v>
      </c>
      <c r="E5" s="340">
        <v>5</v>
      </c>
      <c r="F5" s="340">
        <v>6</v>
      </c>
      <c r="G5" s="340">
        <v>7</v>
      </c>
    </row>
    <row r="6" spans="1:7" ht="31.5" customHeight="1">
      <c r="A6" s="418" t="s">
        <v>235</v>
      </c>
      <c r="B6" s="340"/>
      <c r="C6" s="340"/>
      <c r="D6" s="371"/>
      <c r="E6" s="371"/>
      <c r="F6" s="371"/>
      <c r="G6" s="371"/>
    </row>
    <row r="7" spans="1:7" ht="31.5" customHeight="1">
      <c r="A7" s="385" t="s">
        <v>398</v>
      </c>
      <c r="B7" s="419"/>
      <c r="C7" s="420"/>
      <c r="D7" s="420"/>
      <c r="E7" s="420"/>
      <c r="F7" s="421"/>
      <c r="G7" s="422"/>
    </row>
    <row r="8" spans="1:7" s="48" customFormat="1">
      <c r="A8" s="423" t="s">
        <v>480</v>
      </c>
      <c r="B8" s="381">
        <v>3030</v>
      </c>
      <c r="C8" s="421">
        <f>SUM(C9:C12)</f>
        <v>847</v>
      </c>
      <c r="D8" s="421">
        <f>SUM(D9:D12)</f>
        <v>140</v>
      </c>
      <c r="E8" s="421">
        <f>SUM(E9:E12)</f>
        <v>200</v>
      </c>
      <c r="F8" s="331">
        <f t="shared" ref="F8:F12" si="0">E8-D8</f>
        <v>60</v>
      </c>
      <c r="G8" s="331">
        <f t="shared" ref="G8:G12" si="1">IF(D8=0,0,E8/D8*100)</f>
        <v>142.85714285714286</v>
      </c>
    </row>
    <row r="9" spans="1:7" ht="34.5" customHeight="1">
      <c r="A9" s="306" t="s">
        <v>531</v>
      </c>
      <c r="B9" s="340"/>
      <c r="C9" s="312"/>
      <c r="D9" s="312"/>
      <c r="E9" s="312"/>
      <c r="F9" s="424">
        <f t="shared" si="0"/>
        <v>0</v>
      </c>
      <c r="G9" s="425">
        <f t="shared" si="1"/>
        <v>0</v>
      </c>
    </row>
    <row r="10" spans="1:7" ht="36" customHeight="1">
      <c r="A10" s="306" t="s">
        <v>532</v>
      </c>
      <c r="B10" s="340"/>
      <c r="C10" s="312">
        <v>54</v>
      </c>
      <c r="D10" s="312"/>
      <c r="E10" s="312"/>
      <c r="F10" s="424">
        <f t="shared" si="0"/>
        <v>0</v>
      </c>
      <c r="G10" s="425">
        <f t="shared" si="1"/>
        <v>0</v>
      </c>
    </row>
    <row r="11" spans="1:7" ht="37.5" customHeight="1">
      <c r="A11" s="306" t="s">
        <v>533</v>
      </c>
      <c r="B11" s="340"/>
      <c r="C11" s="312">
        <v>599</v>
      </c>
      <c r="D11" s="312"/>
      <c r="E11" s="312"/>
      <c r="F11" s="424">
        <f t="shared" si="0"/>
        <v>0</v>
      </c>
      <c r="G11" s="425">
        <f t="shared" si="1"/>
        <v>0</v>
      </c>
    </row>
    <row r="12" spans="1:7" ht="37.5" customHeight="1">
      <c r="A12" s="306" t="s">
        <v>548</v>
      </c>
      <c r="B12" s="340"/>
      <c r="C12" s="414">
        <v>194</v>
      </c>
      <c r="D12" s="414">
        <v>140</v>
      </c>
      <c r="E12" s="414">
        <v>200</v>
      </c>
      <c r="F12" s="424">
        <f t="shared" si="0"/>
        <v>60</v>
      </c>
      <c r="G12" s="425">
        <f t="shared" si="1"/>
        <v>142.85714285714286</v>
      </c>
    </row>
    <row r="13" spans="1:7" s="48" customFormat="1">
      <c r="A13" s="423" t="s">
        <v>399</v>
      </c>
      <c r="B13" s="381">
        <v>3080</v>
      </c>
      <c r="C13" s="421">
        <f>SUM(C14:C14)</f>
        <v>0</v>
      </c>
      <c r="D13" s="421">
        <f>SUM(D14:D14)</f>
        <v>0</v>
      </c>
      <c r="E13" s="421">
        <f>SUM(E14:E14)</f>
        <v>20</v>
      </c>
      <c r="F13" s="421">
        <f t="shared" ref="F13:F33" si="2">E13-D13</f>
        <v>20</v>
      </c>
      <c r="G13" s="422">
        <f t="shared" ref="G13:G33" si="3">IF(D13=0,0,E13/D13*100)</f>
        <v>0</v>
      </c>
    </row>
    <row r="14" spans="1:7" ht="31.5">
      <c r="A14" s="303" t="s">
        <v>513</v>
      </c>
      <c r="B14" s="383"/>
      <c r="C14" s="424"/>
      <c r="D14" s="424"/>
      <c r="E14" s="424">
        <v>20</v>
      </c>
      <c r="F14" s="424">
        <f t="shared" si="2"/>
        <v>20</v>
      </c>
      <c r="G14" s="425">
        <f t="shared" si="3"/>
        <v>0</v>
      </c>
    </row>
    <row r="15" spans="1:7" s="48" customFormat="1" ht="30.75" customHeight="1">
      <c r="A15" s="385" t="s">
        <v>219</v>
      </c>
      <c r="B15" s="426"/>
      <c r="C15" s="426"/>
      <c r="D15" s="427"/>
      <c r="E15" s="427"/>
      <c r="F15" s="425"/>
      <c r="G15" s="425"/>
    </row>
    <row r="16" spans="1:7" s="48" customFormat="1">
      <c r="A16" s="423" t="s">
        <v>400</v>
      </c>
      <c r="B16" s="381">
        <v>3140</v>
      </c>
      <c r="C16" s="421">
        <f>SUM(C17:C18)</f>
        <v>-127</v>
      </c>
      <c r="D16" s="421">
        <f t="shared" ref="D16:E16" si="4">SUM(D17:D18)</f>
        <v>-137</v>
      </c>
      <c r="E16" s="421">
        <f t="shared" si="4"/>
        <v>-149</v>
      </c>
      <c r="F16" s="331">
        <f>E16-D16</f>
        <v>-12</v>
      </c>
      <c r="G16" s="331">
        <f t="shared" si="3"/>
        <v>108.75912408759123</v>
      </c>
    </row>
    <row r="17" spans="1:7">
      <c r="A17" s="382" t="s">
        <v>534</v>
      </c>
      <c r="B17" s="383"/>
      <c r="C17" s="424">
        <v>-127</v>
      </c>
      <c r="D17" s="424">
        <v>-137</v>
      </c>
      <c r="E17" s="424">
        <v>-149</v>
      </c>
      <c r="F17" s="424">
        <f>IF(E17="(    )",0,E17)-IF(D17="(    )",0,D17)</f>
        <v>-12</v>
      </c>
      <c r="G17" s="424">
        <f t="shared" ref="G17" si="5">IF(IF(D17="(    )",0,D17)=0,0,IF(E17="(    )",0,E17)/IF(D17="(    )",0,D17))*100</f>
        <v>108.75912408759123</v>
      </c>
    </row>
    <row r="18" spans="1:7">
      <c r="A18" s="382"/>
      <c r="B18" s="383"/>
      <c r="C18" s="424" t="s">
        <v>187</v>
      </c>
      <c r="D18" s="424" t="s">
        <v>187</v>
      </c>
      <c r="E18" s="424" t="s">
        <v>187</v>
      </c>
      <c r="F18" s="424">
        <f>IF(E18="(    )",0,E18)-IF(D18="(    )",0,D18)</f>
        <v>0</v>
      </c>
      <c r="G18" s="424">
        <f t="shared" ref="G18" si="6">IF(IF(D18="(    )",0,D18)=0,0,IF(E18="(    )",0,E18)/IF(D18="(    )",0,D18))*100</f>
        <v>0</v>
      </c>
    </row>
    <row r="19" spans="1:7" s="48" customFormat="1">
      <c r="A19" s="423" t="s">
        <v>208</v>
      </c>
      <c r="B19" s="381">
        <v>3160</v>
      </c>
      <c r="C19" s="421">
        <f>SUM(C20:C26)</f>
        <v>-263</v>
      </c>
      <c r="D19" s="421">
        <f>SUM(D20:D26)</f>
        <v>-129</v>
      </c>
      <c r="E19" s="421">
        <f>SUM(E20:E26)</f>
        <v>-242</v>
      </c>
      <c r="F19" s="331">
        <f>E19-D19</f>
        <v>-113</v>
      </c>
      <c r="G19" s="331">
        <f t="shared" si="3"/>
        <v>187.59689922480621</v>
      </c>
    </row>
    <row r="20" spans="1:7" s="48" customFormat="1" ht="40.5" customHeight="1">
      <c r="A20" s="306" t="s">
        <v>535</v>
      </c>
      <c r="B20" s="314"/>
      <c r="C20" s="424">
        <v>-19</v>
      </c>
      <c r="D20" s="424">
        <v>-20</v>
      </c>
      <c r="E20" s="424">
        <v>-40</v>
      </c>
      <c r="F20" s="424">
        <f>IF(E20="(    )",0,E20)-IF(D20="(    )",0,D20)</f>
        <v>-20</v>
      </c>
      <c r="G20" s="424">
        <f t="shared" ref="G20:G25" si="7">IF(IF(D20="(    )",0,D20)=0,0,IF(E20="(    )",0,E20)/IF(D20="(    )",0,D20))*100</f>
        <v>200</v>
      </c>
    </row>
    <row r="21" spans="1:7" s="48" customFormat="1" ht="36.75" customHeight="1">
      <c r="A21" s="306" t="s">
        <v>514</v>
      </c>
      <c r="B21" s="314"/>
      <c r="C21" s="424">
        <v>-25</v>
      </c>
      <c r="D21" s="424">
        <v>-9</v>
      </c>
      <c r="E21" s="424">
        <v>-17</v>
      </c>
      <c r="F21" s="424">
        <f t="shared" ref="F21:F25" si="8">IF(E21="(    )",0,E21)-IF(D21="(    )",0,D21)</f>
        <v>-8</v>
      </c>
      <c r="G21" s="424">
        <f t="shared" si="7"/>
        <v>188.88888888888889</v>
      </c>
    </row>
    <row r="22" spans="1:7" s="48" customFormat="1" ht="19.5" customHeight="1">
      <c r="A22" s="306" t="s">
        <v>536</v>
      </c>
      <c r="B22" s="314"/>
      <c r="C22" s="424">
        <v>-86</v>
      </c>
      <c r="D22" s="424" t="s">
        <v>187</v>
      </c>
      <c r="E22" s="424">
        <v>-69</v>
      </c>
      <c r="F22" s="424">
        <f t="shared" si="8"/>
        <v>-69</v>
      </c>
      <c r="G22" s="424">
        <f t="shared" si="7"/>
        <v>0</v>
      </c>
    </row>
    <row r="23" spans="1:7" s="48" customFormat="1" ht="37.5" customHeight="1">
      <c r="A23" s="306" t="s">
        <v>537</v>
      </c>
      <c r="B23" s="314"/>
      <c r="C23" s="424">
        <v>-42</v>
      </c>
      <c r="D23" s="424" t="s">
        <v>187</v>
      </c>
      <c r="E23" s="424">
        <v>-16</v>
      </c>
      <c r="F23" s="424">
        <f t="shared" si="8"/>
        <v>-16</v>
      </c>
      <c r="G23" s="424">
        <f t="shared" si="7"/>
        <v>0</v>
      </c>
    </row>
    <row r="24" spans="1:7" ht="21" customHeight="1">
      <c r="A24" s="306" t="s">
        <v>538</v>
      </c>
      <c r="B24" s="315"/>
      <c r="C24" s="424">
        <v>-91</v>
      </c>
      <c r="D24" s="424">
        <v>-100</v>
      </c>
      <c r="E24" s="424">
        <v>-94</v>
      </c>
      <c r="F24" s="424">
        <f t="shared" si="8"/>
        <v>6</v>
      </c>
      <c r="G24" s="424">
        <f t="shared" si="7"/>
        <v>94</v>
      </c>
    </row>
    <row r="25" spans="1:7">
      <c r="A25" s="306" t="s">
        <v>555</v>
      </c>
      <c r="B25" s="383"/>
      <c r="C25" s="424" t="s">
        <v>187</v>
      </c>
      <c r="D25" s="424" t="s">
        <v>187</v>
      </c>
      <c r="E25" s="424">
        <v>-5</v>
      </c>
      <c r="F25" s="424">
        <f t="shared" si="8"/>
        <v>-5</v>
      </c>
      <c r="G25" s="424">
        <f t="shared" si="7"/>
        <v>0</v>
      </c>
    </row>
    <row r="26" spans="1:7">
      <c r="A26" s="382" t="s">
        <v>553</v>
      </c>
      <c r="B26" s="383"/>
      <c r="C26" s="424" t="s">
        <v>187</v>
      </c>
      <c r="D26" s="424" t="s">
        <v>187</v>
      </c>
      <c r="E26" s="424">
        <v>-1</v>
      </c>
      <c r="F26" s="424">
        <f>IF(E26="(    )",0,E26)-IF(D26="(    )",0,D26)</f>
        <v>-1</v>
      </c>
      <c r="G26" s="424">
        <f t="shared" ref="G26" si="9">IF(IF(D26="(    )",0,D26)=0,0,IF(E26="(    )",0,E26)/IF(D26="(    )",0,D26))*100</f>
        <v>0</v>
      </c>
    </row>
    <row r="27" spans="1:7" ht="31.5" customHeight="1">
      <c r="A27" s="418" t="s">
        <v>236</v>
      </c>
      <c r="B27" s="340"/>
      <c r="C27" s="340"/>
      <c r="D27" s="371"/>
      <c r="E27" s="371"/>
      <c r="F27" s="371"/>
      <c r="G27" s="371"/>
    </row>
    <row r="28" spans="1:7" ht="31.5" customHeight="1">
      <c r="A28" s="385" t="s">
        <v>212</v>
      </c>
      <c r="B28" s="419"/>
      <c r="C28" s="420"/>
      <c r="D28" s="420"/>
      <c r="E28" s="420"/>
      <c r="F28" s="421"/>
      <c r="G28" s="422"/>
    </row>
    <row r="29" spans="1:7" s="48" customFormat="1">
      <c r="A29" s="423" t="s">
        <v>399</v>
      </c>
      <c r="B29" s="381">
        <v>3240</v>
      </c>
      <c r="C29" s="421">
        <f>SUM(C30:C31)</f>
        <v>0</v>
      </c>
      <c r="D29" s="421">
        <f t="shared" ref="D29:E29" si="10">SUM(D30:D31)</f>
        <v>0</v>
      </c>
      <c r="E29" s="421">
        <f t="shared" si="10"/>
        <v>0</v>
      </c>
      <c r="F29" s="421">
        <f t="shared" ref="F29:F31" si="11">E29-D29</f>
        <v>0</v>
      </c>
      <c r="G29" s="422">
        <f t="shared" ref="G29:G31" si="12">IF(D29=0,0,E29/D29*100)</f>
        <v>0</v>
      </c>
    </row>
    <row r="30" spans="1:7">
      <c r="A30" s="382"/>
      <c r="B30" s="383"/>
      <c r="C30" s="424"/>
      <c r="D30" s="424"/>
      <c r="E30" s="424"/>
      <c r="F30" s="424">
        <f t="shared" si="11"/>
        <v>0</v>
      </c>
      <c r="G30" s="425">
        <f t="shared" si="12"/>
        <v>0</v>
      </c>
    </row>
    <row r="31" spans="1:7">
      <c r="A31" s="382"/>
      <c r="B31" s="383"/>
      <c r="C31" s="424"/>
      <c r="D31" s="424"/>
      <c r="E31" s="424"/>
      <c r="F31" s="424">
        <f t="shared" si="11"/>
        <v>0</v>
      </c>
      <c r="G31" s="425">
        <f t="shared" si="12"/>
        <v>0</v>
      </c>
    </row>
    <row r="32" spans="1:7" ht="31.5" customHeight="1">
      <c r="A32" s="385" t="s">
        <v>220</v>
      </c>
      <c r="B32" s="419"/>
      <c r="C32" s="420"/>
      <c r="D32" s="420"/>
      <c r="E32" s="420"/>
      <c r="F32" s="421"/>
      <c r="G32" s="422"/>
    </row>
    <row r="33" spans="1:7" s="48" customFormat="1" ht="31.5">
      <c r="A33" s="380" t="s">
        <v>373</v>
      </c>
      <c r="B33" s="381">
        <v>3270</v>
      </c>
      <c r="C33" s="421">
        <f>SUM(C34,C37,C44,C54,C57,C60)</f>
        <v>-856</v>
      </c>
      <c r="D33" s="421">
        <f>SUM(D34,D37,D44,D54,D57,D60)</f>
        <v>-50</v>
      </c>
      <c r="E33" s="421">
        <f>SUM(E34,E37,E44,E54,E57,E60)</f>
        <v>-326</v>
      </c>
      <c r="F33" s="421">
        <f t="shared" si="2"/>
        <v>-276</v>
      </c>
      <c r="G33" s="422">
        <f t="shared" si="3"/>
        <v>652</v>
      </c>
    </row>
    <row r="34" spans="1:7" s="48" customFormat="1">
      <c r="A34" s="380" t="s">
        <v>401</v>
      </c>
      <c r="B34" s="381">
        <v>3271</v>
      </c>
      <c r="C34" s="421">
        <f>SUM(C35:C36)</f>
        <v>0</v>
      </c>
      <c r="D34" s="421">
        <f t="shared" ref="D34:E34" si="13">SUM(D35:D36)</f>
        <v>0</v>
      </c>
      <c r="E34" s="421">
        <f t="shared" si="13"/>
        <v>0</v>
      </c>
      <c r="F34" s="421">
        <f t="shared" ref="F34" si="14">E34-D34</f>
        <v>0</v>
      </c>
      <c r="G34" s="422">
        <f t="shared" ref="G34" si="15">IF(D34=0,0,E34/D34*100)</f>
        <v>0</v>
      </c>
    </row>
    <row r="35" spans="1:7">
      <c r="A35" s="382"/>
      <c r="B35" s="383"/>
      <c r="C35" s="424" t="s">
        <v>187</v>
      </c>
      <c r="D35" s="424" t="s">
        <v>187</v>
      </c>
      <c r="E35" s="424" t="s">
        <v>187</v>
      </c>
      <c r="F35" s="424">
        <f>IF(E35="(    )",0,E35)-IF(D35="(    )",0,D35)</f>
        <v>0</v>
      </c>
      <c r="G35" s="424">
        <f t="shared" ref="G35:G36" si="16">IF(IF(D35="(    )",0,D35)=0,0,IF(E35="(    )",0,E35)/IF(D35="(    )",0,D35))*100</f>
        <v>0</v>
      </c>
    </row>
    <row r="36" spans="1:7">
      <c r="A36" s="382"/>
      <c r="B36" s="383"/>
      <c r="C36" s="424" t="s">
        <v>187</v>
      </c>
      <c r="D36" s="424" t="s">
        <v>187</v>
      </c>
      <c r="E36" s="424" t="s">
        <v>187</v>
      </c>
      <c r="F36" s="424">
        <f>IF(E36="(    )",0,E36)-IF(D36="(    )",0,D36)</f>
        <v>0</v>
      </c>
      <c r="G36" s="424">
        <f t="shared" si="16"/>
        <v>0</v>
      </c>
    </row>
    <row r="37" spans="1:7" s="48" customFormat="1" ht="31.5">
      <c r="A37" s="380" t="s">
        <v>438</v>
      </c>
      <c r="B37" s="381">
        <v>3272</v>
      </c>
      <c r="C37" s="421">
        <f>SUM(C38:C43)</f>
        <v>-812</v>
      </c>
      <c r="D37" s="421">
        <f>SUM(D38:D43)</f>
        <v>-50</v>
      </c>
      <c r="E37" s="421">
        <f>SUM(E38:E43)</f>
        <v>-196</v>
      </c>
      <c r="F37" s="421">
        <f>E37-D37</f>
        <v>-146</v>
      </c>
      <c r="G37" s="422">
        <f t="shared" ref="G37" si="17">IF(D37=0,0,E37/D37*100)</f>
        <v>392</v>
      </c>
    </row>
    <row r="38" spans="1:7" s="48" customFormat="1" ht="20.25" customHeight="1">
      <c r="A38" s="313" t="s">
        <v>540</v>
      </c>
      <c r="B38" s="314"/>
      <c r="C38" s="424">
        <v>-812</v>
      </c>
      <c r="D38" s="424" t="s">
        <v>187</v>
      </c>
      <c r="E38" s="424" t="s">
        <v>187</v>
      </c>
      <c r="F38" s="424">
        <f>IF(E38="(    )",0,E38)-IF(D38="(    )",0,D38)</f>
        <v>0</v>
      </c>
      <c r="G38" s="424">
        <f t="shared" ref="G38:G42" si="18">IF(IF(D38="(    )",0,D38)=0,0,IF(E38="(    )",0,E38)/IF(D38="(    )",0,D38))*100</f>
        <v>0</v>
      </c>
    </row>
    <row r="39" spans="1:7" s="48" customFormat="1" ht="20.25" customHeight="1">
      <c r="A39" s="313" t="s">
        <v>550</v>
      </c>
      <c r="B39" s="314"/>
      <c r="C39" s="424" t="s">
        <v>187</v>
      </c>
      <c r="D39" s="424">
        <v>-30</v>
      </c>
      <c r="E39" s="424" t="s">
        <v>187</v>
      </c>
      <c r="F39" s="424">
        <f t="shared" ref="F39:F42" si="19">IF(E39="(    )",0,E39)-IF(D39="(    )",0,D39)</f>
        <v>30</v>
      </c>
      <c r="G39" s="424">
        <f t="shared" si="18"/>
        <v>0</v>
      </c>
    </row>
    <row r="40" spans="1:7" s="48" customFormat="1" ht="20.25" customHeight="1">
      <c r="A40" s="313" t="s">
        <v>549</v>
      </c>
      <c r="B40" s="314"/>
      <c r="C40" s="424" t="s">
        <v>187</v>
      </c>
      <c r="D40" s="424">
        <v>-20</v>
      </c>
      <c r="E40" s="424">
        <v>-25</v>
      </c>
      <c r="F40" s="424">
        <f>IF(E40="(    )",0,E40)-IF(D40="(    )",0,D40)</f>
        <v>-5</v>
      </c>
      <c r="G40" s="424">
        <f>IF(IF(D40="(    )",0,D40)=0,0,IF(E40="(    )",0,E40)/IF(D40="(    )",0,D40))*100</f>
        <v>125</v>
      </c>
    </row>
    <row r="41" spans="1:7" s="48" customFormat="1" ht="20.25" customHeight="1">
      <c r="A41" s="316" t="s">
        <v>556</v>
      </c>
      <c r="B41" s="314"/>
      <c r="C41" s="424" t="s">
        <v>187</v>
      </c>
      <c r="D41" s="424" t="s">
        <v>187</v>
      </c>
      <c r="E41" s="424">
        <v>-21</v>
      </c>
      <c r="F41" s="424">
        <f t="shared" si="19"/>
        <v>-21</v>
      </c>
      <c r="G41" s="424">
        <f t="shared" si="18"/>
        <v>0</v>
      </c>
    </row>
    <row r="42" spans="1:7" s="48" customFormat="1" ht="20.25" customHeight="1">
      <c r="A42" s="316" t="s">
        <v>557</v>
      </c>
      <c r="B42" s="314"/>
      <c r="C42" s="424" t="s">
        <v>187</v>
      </c>
      <c r="D42" s="424" t="s">
        <v>187</v>
      </c>
      <c r="E42" s="424">
        <v>-100</v>
      </c>
      <c r="F42" s="424">
        <f t="shared" si="19"/>
        <v>-100</v>
      </c>
      <c r="G42" s="424">
        <f t="shared" si="18"/>
        <v>0</v>
      </c>
    </row>
    <row r="43" spans="1:7" s="48" customFormat="1">
      <c r="A43" s="382" t="s">
        <v>558</v>
      </c>
      <c r="B43" s="383"/>
      <c r="C43" s="424" t="s">
        <v>187</v>
      </c>
      <c r="D43" s="424" t="s">
        <v>187</v>
      </c>
      <c r="E43" s="424">
        <v>-50</v>
      </c>
      <c r="F43" s="424">
        <f>IF(E43="(    )",0,E43)-IF(D43="(    )",0,D43)</f>
        <v>-50</v>
      </c>
      <c r="G43" s="424">
        <f t="shared" ref="G43" si="20">IF(IF(D43="(    )",0,D43)=0,0,IF(E43="(    )",0,E43)/IF(D43="(    )",0,D43))*100</f>
        <v>0</v>
      </c>
    </row>
    <row r="44" spans="1:7" s="48" customFormat="1" ht="31.5">
      <c r="A44" s="380" t="s">
        <v>437</v>
      </c>
      <c r="B44" s="381">
        <v>3273</v>
      </c>
      <c r="C44" s="421">
        <f>SUM(C45:C53)</f>
        <v>-44</v>
      </c>
      <c r="D44" s="421">
        <f t="shared" ref="D44:E44" si="21">SUM(D45:D53)</f>
        <v>0</v>
      </c>
      <c r="E44" s="421">
        <f t="shared" si="21"/>
        <v>-86</v>
      </c>
      <c r="F44" s="421">
        <f t="shared" ref="F44" si="22">E44-D44</f>
        <v>-86</v>
      </c>
      <c r="G44" s="422">
        <f t="shared" ref="G44" si="23">IF(D44=0,0,E44/D44*100)</f>
        <v>0</v>
      </c>
    </row>
    <row r="45" spans="1:7" s="48" customFormat="1" ht="18.75" customHeight="1">
      <c r="A45" s="313" t="s">
        <v>539</v>
      </c>
      <c r="B45" s="314"/>
      <c r="C45" s="424">
        <v>-44</v>
      </c>
      <c r="D45" s="424" t="s">
        <v>187</v>
      </c>
      <c r="E45" s="424" t="s">
        <v>187</v>
      </c>
      <c r="F45" s="424">
        <f>IF(E45="(    )",0,E45)-IF(D45="(    )",0,D45)</f>
        <v>0</v>
      </c>
      <c r="G45" s="424">
        <f t="shared" ref="G45:G52" si="24">IF(IF(D45="(    )",0,D45)=0,0,IF(E45="(    )",0,E45)/IF(D45="(    )",0,D45))*100</f>
        <v>0</v>
      </c>
    </row>
    <row r="46" spans="1:7" s="48" customFormat="1" ht="18.75" customHeight="1">
      <c r="A46" s="316" t="s">
        <v>559</v>
      </c>
      <c r="B46" s="314"/>
      <c r="C46" s="424" t="s">
        <v>187</v>
      </c>
      <c r="D46" s="424" t="s">
        <v>187</v>
      </c>
      <c r="E46" s="424">
        <v>-5</v>
      </c>
      <c r="F46" s="424">
        <f t="shared" ref="F46:F48" si="25">IF(E46="(    )",0,E46)-IF(D46="(    )",0,D46)</f>
        <v>-5</v>
      </c>
      <c r="G46" s="424">
        <f t="shared" si="24"/>
        <v>0</v>
      </c>
    </row>
    <row r="47" spans="1:7" s="48" customFormat="1" ht="18.75" customHeight="1">
      <c r="A47" s="316" t="s">
        <v>560</v>
      </c>
      <c r="B47" s="314"/>
      <c r="C47" s="424" t="s">
        <v>187</v>
      </c>
      <c r="D47" s="424" t="s">
        <v>187</v>
      </c>
      <c r="E47" s="424">
        <v>-7</v>
      </c>
      <c r="F47" s="424">
        <f t="shared" si="25"/>
        <v>-7</v>
      </c>
      <c r="G47" s="424">
        <f t="shared" si="24"/>
        <v>0</v>
      </c>
    </row>
    <row r="48" spans="1:7" s="48" customFormat="1" ht="18.75" customHeight="1">
      <c r="A48" s="316" t="s">
        <v>561</v>
      </c>
      <c r="B48" s="314"/>
      <c r="C48" s="424" t="s">
        <v>187</v>
      </c>
      <c r="D48" s="424" t="s">
        <v>187</v>
      </c>
      <c r="E48" s="424">
        <v>-25</v>
      </c>
      <c r="F48" s="424">
        <f t="shared" si="25"/>
        <v>-25</v>
      </c>
      <c r="G48" s="424">
        <f t="shared" si="24"/>
        <v>0</v>
      </c>
    </row>
    <row r="49" spans="1:7" s="48" customFormat="1" ht="18.75" customHeight="1">
      <c r="A49" s="316" t="s">
        <v>562</v>
      </c>
      <c r="B49" s="314"/>
      <c r="C49" s="424"/>
      <c r="D49" s="424"/>
      <c r="E49" s="424">
        <v>-10</v>
      </c>
      <c r="F49" s="424"/>
      <c r="G49" s="424"/>
    </row>
    <row r="50" spans="1:7" s="48" customFormat="1" ht="18.75" customHeight="1">
      <c r="A50" s="316" t="s">
        <v>563</v>
      </c>
      <c r="B50" s="314"/>
      <c r="C50" s="424"/>
      <c r="D50" s="424"/>
      <c r="E50" s="424">
        <v>-5</v>
      </c>
      <c r="F50" s="424"/>
      <c r="G50" s="424"/>
    </row>
    <row r="51" spans="1:7" s="48" customFormat="1" ht="18.75" customHeight="1">
      <c r="A51" s="316" t="s">
        <v>564</v>
      </c>
      <c r="B51" s="314"/>
      <c r="C51" s="424"/>
      <c r="D51" s="424"/>
      <c r="E51" s="424">
        <v>-4</v>
      </c>
      <c r="F51" s="424"/>
      <c r="G51" s="424"/>
    </row>
    <row r="52" spans="1:7" s="48" customFormat="1">
      <c r="A52" s="382" t="s">
        <v>565</v>
      </c>
      <c r="B52" s="383"/>
      <c r="C52" s="424" t="s">
        <v>187</v>
      </c>
      <c r="D52" s="424" t="s">
        <v>187</v>
      </c>
      <c r="E52" s="424">
        <v>-20</v>
      </c>
      <c r="F52" s="424">
        <f>IF(E52="(    )",0,E52)-IF(D52="(    )",0,D52)</f>
        <v>-20</v>
      </c>
      <c r="G52" s="424">
        <f t="shared" si="24"/>
        <v>0</v>
      </c>
    </row>
    <row r="53" spans="1:7" s="48" customFormat="1">
      <c r="A53" s="382" t="s">
        <v>566</v>
      </c>
      <c r="B53" s="383"/>
      <c r="C53" s="424" t="s">
        <v>187</v>
      </c>
      <c r="D53" s="424" t="s">
        <v>187</v>
      </c>
      <c r="E53" s="424">
        <v>-10</v>
      </c>
      <c r="F53" s="424">
        <f>IF(E53="(    )",0,E53)-IF(D53="(    )",0,D53)</f>
        <v>-10</v>
      </c>
      <c r="G53" s="424">
        <f t="shared" ref="G53" si="26">IF(IF(D53="(    )",0,D53)=0,0,IF(E53="(    )",0,E53)/IF(D53="(    )",0,D53))*100</f>
        <v>0</v>
      </c>
    </row>
    <row r="54" spans="1:7" s="48" customFormat="1" ht="35.1" customHeight="1">
      <c r="A54" s="380" t="s">
        <v>402</v>
      </c>
      <c r="B54" s="384">
        <v>3274</v>
      </c>
      <c r="C54" s="421">
        <f>SUM(C55:C56)</f>
        <v>0</v>
      </c>
      <c r="D54" s="421">
        <f t="shared" ref="D54" si="27">SUM(D55:D56)</f>
        <v>0</v>
      </c>
      <c r="E54" s="421">
        <f t="shared" ref="E54" si="28">SUM(E55:E56)</f>
        <v>-44</v>
      </c>
      <c r="F54" s="421">
        <f t="shared" ref="F54" si="29">E54-D54</f>
        <v>-44</v>
      </c>
      <c r="G54" s="422">
        <f t="shared" ref="G54" si="30">IF(D54=0,0,E54/D54*100)</f>
        <v>0</v>
      </c>
    </row>
    <row r="55" spans="1:7" s="48" customFormat="1">
      <c r="A55" s="382" t="s">
        <v>567</v>
      </c>
      <c r="B55" s="383"/>
      <c r="C55" s="424" t="s">
        <v>187</v>
      </c>
      <c r="D55" s="424" t="s">
        <v>187</v>
      </c>
      <c r="E55" s="424">
        <v>-30</v>
      </c>
      <c r="F55" s="424">
        <f>IF(E55="(    )",0,E55)-IF(D55="(    )",0,D55)</f>
        <v>-30</v>
      </c>
      <c r="G55" s="424">
        <f t="shared" ref="G55:G56" si="31">IF(IF(D55="(    )",0,D55)=0,0,IF(E55="(    )",0,E55)/IF(D55="(    )",0,D55))*100</f>
        <v>0</v>
      </c>
    </row>
    <row r="56" spans="1:7" s="48" customFormat="1">
      <c r="A56" s="382" t="s">
        <v>568</v>
      </c>
      <c r="B56" s="383"/>
      <c r="C56" s="424" t="s">
        <v>187</v>
      </c>
      <c r="D56" s="424" t="s">
        <v>187</v>
      </c>
      <c r="E56" s="424">
        <v>-14</v>
      </c>
      <c r="F56" s="424">
        <f>IF(E56="(    )",0,E56)-IF(D56="(    )",0,D56)</f>
        <v>-14</v>
      </c>
      <c r="G56" s="424">
        <f t="shared" si="31"/>
        <v>0</v>
      </c>
    </row>
    <row r="57" spans="1:7" s="48" customFormat="1" ht="31.5">
      <c r="A57" s="380" t="s">
        <v>465</v>
      </c>
      <c r="B57" s="384">
        <v>3275</v>
      </c>
      <c r="C57" s="421">
        <f>SUM(C58:C59)</f>
        <v>0</v>
      </c>
      <c r="D57" s="421">
        <f t="shared" ref="D57" si="32">SUM(D58:D59)</f>
        <v>0</v>
      </c>
      <c r="E57" s="421">
        <f t="shared" ref="E57" si="33">SUM(E58:E59)</f>
        <v>0</v>
      </c>
      <c r="F57" s="421">
        <f t="shared" ref="F57" si="34">E57-D57</f>
        <v>0</v>
      </c>
      <c r="G57" s="422">
        <f t="shared" ref="G57" si="35">IF(D57=0,0,E57/D57*100)</f>
        <v>0</v>
      </c>
    </row>
    <row r="58" spans="1:7" s="48" customFormat="1">
      <c r="A58" s="382"/>
      <c r="B58" s="383"/>
      <c r="C58" s="424" t="s">
        <v>187</v>
      </c>
      <c r="D58" s="424" t="s">
        <v>187</v>
      </c>
      <c r="E58" s="424" t="s">
        <v>187</v>
      </c>
      <c r="F58" s="424">
        <f>IF(E58="(    )",0,E58)-IF(D58="(    )",0,D58)</f>
        <v>0</v>
      </c>
      <c r="G58" s="424">
        <f t="shared" ref="G58:G59" si="36">IF(IF(D58="(    )",0,D58)=0,0,IF(E58="(    )",0,E58)/IF(D58="(    )",0,D58))*100</f>
        <v>0</v>
      </c>
    </row>
    <row r="59" spans="1:7" s="48" customFormat="1">
      <c r="A59" s="382"/>
      <c r="B59" s="383"/>
      <c r="C59" s="424" t="s">
        <v>187</v>
      </c>
      <c r="D59" s="424" t="s">
        <v>187</v>
      </c>
      <c r="E59" s="424" t="s">
        <v>187</v>
      </c>
      <c r="F59" s="424">
        <f>IF(E59="(    )",0,E59)-IF(D59="(    )",0,D59)</f>
        <v>0</v>
      </c>
      <c r="G59" s="424">
        <f t="shared" si="36"/>
        <v>0</v>
      </c>
    </row>
    <row r="60" spans="1:7" s="48" customFormat="1">
      <c r="A60" s="380" t="s">
        <v>466</v>
      </c>
      <c r="B60" s="381">
        <v>3276</v>
      </c>
      <c r="C60" s="421">
        <f>SUM(C61:C62)</f>
        <v>0</v>
      </c>
      <c r="D60" s="421">
        <f t="shared" ref="D60" si="37">SUM(D61:D62)</f>
        <v>0</v>
      </c>
      <c r="E60" s="421">
        <f t="shared" ref="E60" si="38">SUM(E61:E62)</f>
        <v>0</v>
      </c>
      <c r="F60" s="421">
        <f t="shared" ref="F60" si="39">E60-D60</f>
        <v>0</v>
      </c>
      <c r="G60" s="422">
        <f t="shared" ref="G60" si="40">IF(D60=0,0,E60/D60*100)</f>
        <v>0</v>
      </c>
    </row>
    <row r="61" spans="1:7" s="48" customFormat="1">
      <c r="A61" s="382"/>
      <c r="B61" s="383"/>
      <c r="C61" s="424" t="s">
        <v>187</v>
      </c>
      <c r="D61" s="424" t="s">
        <v>187</v>
      </c>
      <c r="E61" s="424" t="s">
        <v>187</v>
      </c>
      <c r="F61" s="424">
        <f>IF(E61="(    )",0,E61)-IF(D61="(    )",0,D61)</f>
        <v>0</v>
      </c>
      <c r="G61" s="424">
        <f t="shared" ref="G61:G62" si="41">IF(IF(D61="(    )",0,D61)=0,0,IF(E61="(    )",0,E61)/IF(D61="(    )",0,D61))*100</f>
        <v>0</v>
      </c>
    </row>
    <row r="62" spans="1:7" s="48" customFormat="1">
      <c r="A62" s="382"/>
      <c r="B62" s="383"/>
      <c r="C62" s="424" t="s">
        <v>187</v>
      </c>
      <c r="D62" s="424" t="s">
        <v>187</v>
      </c>
      <c r="E62" s="424" t="s">
        <v>187</v>
      </c>
      <c r="F62" s="424">
        <f>IF(E62="(    )",0,E62)-IF(D62="(    )",0,D62)</f>
        <v>0</v>
      </c>
      <c r="G62" s="424">
        <f t="shared" si="41"/>
        <v>0</v>
      </c>
    </row>
    <row r="63" spans="1:7" s="48" customFormat="1">
      <c r="A63" s="380" t="s">
        <v>208</v>
      </c>
      <c r="B63" s="381">
        <v>3280</v>
      </c>
      <c r="C63" s="421">
        <f>SUM(C64:C65)</f>
        <v>0</v>
      </c>
      <c r="D63" s="421">
        <f t="shared" ref="D63" si="42">SUM(D64:D65)</f>
        <v>0</v>
      </c>
      <c r="E63" s="421">
        <f t="shared" ref="E63" si="43">SUM(E64:E65)</f>
        <v>0</v>
      </c>
      <c r="F63" s="421">
        <f t="shared" ref="F63" si="44">E63-D63</f>
        <v>0</v>
      </c>
      <c r="G63" s="422">
        <f t="shared" ref="G63" si="45">IF(D63=0,0,E63/D63*100)</f>
        <v>0</v>
      </c>
    </row>
    <row r="64" spans="1:7" s="48" customFormat="1">
      <c r="A64" s="382"/>
      <c r="B64" s="383"/>
      <c r="C64" s="424" t="s">
        <v>187</v>
      </c>
      <c r="D64" s="424" t="s">
        <v>187</v>
      </c>
      <c r="E64" s="424" t="s">
        <v>187</v>
      </c>
      <c r="F64" s="424">
        <f>IF(E64="(    )",0,E64)-IF(D64="(    )",0,D64)</f>
        <v>0</v>
      </c>
      <c r="G64" s="424">
        <f t="shared" ref="G64:G65" si="46">IF(IF(D64="(    )",0,D64)=0,0,IF(E64="(    )",0,E64)/IF(D64="(    )",0,D64))*100</f>
        <v>0</v>
      </c>
    </row>
    <row r="65" spans="1:7" s="48" customFormat="1">
      <c r="A65" s="382"/>
      <c r="B65" s="383"/>
      <c r="C65" s="424" t="s">
        <v>187</v>
      </c>
      <c r="D65" s="424" t="s">
        <v>187</v>
      </c>
      <c r="E65" s="424" t="s">
        <v>187</v>
      </c>
      <c r="F65" s="424">
        <f>IF(E65="(    )",0,E65)-IF(D65="(    )",0,D65)</f>
        <v>0</v>
      </c>
      <c r="G65" s="424">
        <f t="shared" si="46"/>
        <v>0</v>
      </c>
    </row>
    <row r="66" spans="1:7" ht="31.5" customHeight="1">
      <c r="A66" s="418" t="s">
        <v>467</v>
      </c>
      <c r="B66" s="340"/>
      <c r="C66" s="340"/>
      <c r="D66" s="371"/>
      <c r="E66" s="371"/>
      <c r="F66" s="371"/>
      <c r="G66" s="371"/>
    </row>
    <row r="67" spans="1:7" ht="31.5" customHeight="1">
      <c r="A67" s="385" t="s">
        <v>213</v>
      </c>
      <c r="B67" s="419"/>
      <c r="C67" s="420"/>
      <c r="D67" s="420"/>
      <c r="E67" s="420"/>
      <c r="F67" s="421"/>
      <c r="G67" s="422"/>
    </row>
    <row r="68" spans="1:7" s="48" customFormat="1">
      <c r="A68" s="423" t="s">
        <v>399</v>
      </c>
      <c r="B68" s="381">
        <v>3330</v>
      </c>
      <c r="C68" s="421">
        <f>SUM(C69:C70)</f>
        <v>0</v>
      </c>
      <c r="D68" s="421">
        <f t="shared" ref="D68" si="47">SUM(D69:D70)</f>
        <v>0</v>
      </c>
      <c r="E68" s="421">
        <f t="shared" ref="E68" si="48">SUM(E69:E70)</f>
        <v>0</v>
      </c>
      <c r="F68" s="421">
        <f t="shared" ref="F68:F70" si="49">E68-D68</f>
        <v>0</v>
      </c>
      <c r="G68" s="422">
        <f t="shared" ref="G68:G70" si="50">IF(D68=0,0,E68/D68*100)</f>
        <v>0</v>
      </c>
    </row>
    <row r="69" spans="1:7">
      <c r="A69" s="382"/>
      <c r="B69" s="383"/>
      <c r="C69" s="424"/>
      <c r="D69" s="424"/>
      <c r="E69" s="424"/>
      <c r="F69" s="424">
        <f t="shared" si="49"/>
        <v>0</v>
      </c>
      <c r="G69" s="425">
        <f t="shared" si="50"/>
        <v>0</v>
      </c>
    </row>
    <row r="70" spans="1:7">
      <c r="A70" s="382"/>
      <c r="B70" s="383"/>
      <c r="C70" s="424"/>
      <c r="D70" s="424"/>
      <c r="E70" s="424"/>
      <c r="F70" s="424">
        <f t="shared" si="49"/>
        <v>0</v>
      </c>
      <c r="G70" s="425">
        <f t="shared" si="50"/>
        <v>0</v>
      </c>
    </row>
    <row r="71" spans="1:7" ht="31.5" customHeight="1">
      <c r="A71" s="385" t="s">
        <v>221</v>
      </c>
      <c r="B71" s="419"/>
      <c r="C71" s="420"/>
      <c r="D71" s="420"/>
      <c r="E71" s="420"/>
      <c r="F71" s="421"/>
      <c r="G71" s="422"/>
    </row>
    <row r="72" spans="1:7" s="48" customFormat="1">
      <c r="A72" s="423" t="s">
        <v>208</v>
      </c>
      <c r="B72" s="381">
        <v>3390</v>
      </c>
      <c r="C72" s="421">
        <f>SUM(C73:C74)</f>
        <v>0</v>
      </c>
      <c r="D72" s="421">
        <f>SUM(D73:D74)</f>
        <v>0</v>
      </c>
      <c r="E72" s="421">
        <f>SUM(E73:E74)</f>
        <v>0</v>
      </c>
      <c r="F72" s="331">
        <f t="shared" ref="F72" si="51">E72-D72</f>
        <v>0</v>
      </c>
      <c r="G72" s="331">
        <f t="shared" ref="G72" si="52">IF(D72=0,0,E72/D72*100)</f>
        <v>0</v>
      </c>
    </row>
    <row r="73" spans="1:7">
      <c r="A73" s="382"/>
      <c r="B73" s="383"/>
      <c r="C73" s="424" t="s">
        <v>187</v>
      </c>
      <c r="D73" s="424" t="s">
        <v>187</v>
      </c>
      <c r="E73" s="424" t="s">
        <v>187</v>
      </c>
      <c r="F73" s="424">
        <f>IF(E73="(    )",0,E73)-IF(D73="(    )",0,D73)</f>
        <v>0</v>
      </c>
      <c r="G73" s="424">
        <f t="shared" ref="G73:G74" si="53">IF(IF(D73="(    )",0,D73)=0,0,IF(E73="(    )",0,E73)/IF(D73="(    )",0,D73))*100</f>
        <v>0</v>
      </c>
    </row>
    <row r="74" spans="1:7">
      <c r="A74" s="382"/>
      <c r="B74" s="383"/>
      <c r="C74" s="424" t="s">
        <v>187</v>
      </c>
      <c r="D74" s="424" t="s">
        <v>187</v>
      </c>
      <c r="E74" s="424" t="s">
        <v>187</v>
      </c>
      <c r="F74" s="424">
        <f>IF(E74="(    )",0,E74)-IF(D74="(    )",0,D74)</f>
        <v>0</v>
      </c>
      <c r="G74" s="424">
        <f t="shared" si="53"/>
        <v>0</v>
      </c>
    </row>
    <row r="75" spans="1:7">
      <c r="A75" s="388"/>
      <c r="B75" s="415"/>
      <c r="C75" s="428"/>
      <c r="D75" s="428"/>
      <c r="E75" s="428"/>
      <c r="F75" s="428"/>
      <c r="G75" s="428"/>
    </row>
    <row r="76" spans="1:7">
      <c r="A76" s="388"/>
      <c r="B76" s="415"/>
      <c r="C76" s="428"/>
      <c r="D76" s="428"/>
      <c r="E76" s="428"/>
      <c r="F76" s="428"/>
      <c r="G76" s="428"/>
    </row>
    <row r="77" spans="1:7">
      <c r="A77" s="388"/>
      <c r="B77" s="415"/>
      <c r="C77" s="428"/>
      <c r="D77" s="428"/>
      <c r="E77" s="428"/>
      <c r="F77" s="428"/>
      <c r="G77" s="428"/>
    </row>
    <row r="78" spans="1:7" ht="41.25" customHeight="1">
      <c r="A78" s="388"/>
      <c r="B78" s="415"/>
      <c r="C78" s="428"/>
      <c r="D78" s="428"/>
      <c r="E78" s="428"/>
      <c r="F78" s="428"/>
      <c r="G78" s="428"/>
    </row>
    <row r="79" spans="1:7" s="430" customFormat="1" ht="30" customHeight="1">
      <c r="A79" s="429" t="s">
        <v>446</v>
      </c>
      <c r="B79" s="526" t="s">
        <v>80</v>
      </c>
      <c r="C79" s="526"/>
      <c r="D79" s="526"/>
      <c r="E79" s="333"/>
      <c r="F79" s="525" t="s">
        <v>503</v>
      </c>
      <c r="G79" s="525"/>
    </row>
    <row r="80" spans="1:7" s="177" customFormat="1" ht="21" customHeight="1">
      <c r="A80" s="431" t="s">
        <v>362</v>
      </c>
      <c r="B80" s="527" t="s">
        <v>66</v>
      </c>
      <c r="C80" s="527"/>
      <c r="D80" s="527"/>
      <c r="F80" s="524" t="s">
        <v>174</v>
      </c>
      <c r="G80" s="524"/>
    </row>
    <row r="81" spans="1:9" s="48" customFormat="1" ht="19.5" customHeight="1">
      <c r="B81" s="87"/>
      <c r="C81" s="87"/>
      <c r="D81" s="84"/>
      <c r="E81" s="85"/>
      <c r="F81" s="85"/>
      <c r="G81" s="85"/>
    </row>
    <row r="82" spans="1:9" ht="26.25" customHeight="1">
      <c r="A82" s="4"/>
      <c r="D82" s="84"/>
      <c r="E82" s="85"/>
      <c r="F82" s="85"/>
      <c r="G82" s="85"/>
      <c r="H82" s="395"/>
      <c r="I82" s="395"/>
    </row>
    <row r="83" spans="1:9" ht="18.75" customHeight="1">
      <c r="A83" s="4"/>
      <c r="D83" s="84"/>
      <c r="E83" s="85"/>
      <c r="F83" s="85"/>
      <c r="G83" s="85"/>
      <c r="H83" s="432"/>
      <c r="I83" s="432"/>
    </row>
    <row r="84" spans="1:9">
      <c r="A84" s="4"/>
      <c r="D84" s="84"/>
      <c r="E84" s="85"/>
      <c r="F84" s="85"/>
      <c r="G84" s="85"/>
    </row>
    <row r="85" spans="1:9">
      <c r="A85" s="4"/>
      <c r="D85" s="84"/>
      <c r="E85" s="85"/>
      <c r="F85" s="85"/>
      <c r="G85" s="85"/>
    </row>
    <row r="86" spans="1:9">
      <c r="A86" s="4"/>
      <c r="D86" s="84"/>
      <c r="E86" s="85"/>
      <c r="F86" s="85"/>
      <c r="G86" s="85"/>
    </row>
    <row r="87" spans="1:9">
      <c r="A87" s="4"/>
      <c r="D87" s="84"/>
      <c r="E87" s="85"/>
      <c r="F87" s="85"/>
      <c r="G87" s="85"/>
    </row>
    <row r="88" spans="1:9">
      <c r="A88" s="4"/>
      <c r="D88" s="84"/>
      <c r="E88" s="85"/>
      <c r="F88" s="85"/>
      <c r="G88" s="85"/>
    </row>
    <row r="89" spans="1:9">
      <c r="A89" s="4"/>
      <c r="D89" s="84"/>
      <c r="E89" s="85"/>
      <c r="F89" s="85"/>
      <c r="G89" s="85"/>
    </row>
    <row r="90" spans="1:9">
      <c r="A90" s="4"/>
      <c r="D90" s="84"/>
      <c r="E90" s="85"/>
      <c r="F90" s="85"/>
      <c r="G90" s="85"/>
    </row>
    <row r="91" spans="1:9">
      <c r="A91" s="4"/>
      <c r="D91" s="84"/>
      <c r="E91" s="85"/>
      <c r="F91" s="85"/>
      <c r="G91" s="85"/>
    </row>
    <row r="92" spans="1:9">
      <c r="A92" s="4"/>
      <c r="D92" s="84"/>
      <c r="E92" s="85"/>
      <c r="F92" s="85"/>
      <c r="G92" s="85"/>
    </row>
    <row r="93" spans="1:9">
      <c r="A93" s="4"/>
      <c r="D93" s="84"/>
      <c r="E93" s="85"/>
      <c r="F93" s="85"/>
      <c r="G93" s="85"/>
    </row>
    <row r="94" spans="1:9">
      <c r="A94" s="4"/>
      <c r="D94" s="84"/>
      <c r="E94" s="85"/>
      <c r="F94" s="85"/>
      <c r="G94" s="85"/>
    </row>
    <row r="95" spans="1:9">
      <c r="A95" s="4"/>
      <c r="D95" s="84"/>
      <c r="E95" s="85"/>
      <c r="F95" s="85"/>
      <c r="G95" s="85"/>
    </row>
    <row r="96" spans="1:9">
      <c r="A96" s="4"/>
      <c r="D96" s="84"/>
      <c r="E96" s="85"/>
      <c r="F96" s="85"/>
      <c r="G96" s="85"/>
    </row>
    <row r="97" spans="1:7">
      <c r="A97" s="4"/>
      <c r="D97" s="84"/>
      <c r="E97" s="85"/>
      <c r="F97" s="85"/>
      <c r="G97" s="85"/>
    </row>
    <row r="98" spans="1:7">
      <c r="A98" s="4"/>
      <c r="D98" s="84"/>
      <c r="E98" s="85"/>
      <c r="F98" s="85"/>
      <c r="G98" s="85"/>
    </row>
    <row r="99" spans="1:7">
      <c r="A99" s="4"/>
      <c r="D99" s="84"/>
      <c r="E99" s="85"/>
      <c r="F99" s="85"/>
      <c r="G99" s="85"/>
    </row>
    <row r="100" spans="1:7">
      <c r="A100" s="4"/>
      <c r="D100" s="84"/>
      <c r="E100" s="85"/>
      <c r="F100" s="85"/>
      <c r="G100" s="85"/>
    </row>
    <row r="101" spans="1:7">
      <c r="A101" s="4"/>
      <c r="D101" s="84"/>
      <c r="E101" s="85"/>
      <c r="F101" s="85"/>
      <c r="G101" s="85"/>
    </row>
    <row r="102" spans="1:7">
      <c r="A102" s="4"/>
      <c r="D102" s="84"/>
      <c r="E102" s="85"/>
      <c r="F102" s="85"/>
      <c r="G102" s="85"/>
    </row>
    <row r="103" spans="1:7">
      <c r="A103" s="4"/>
      <c r="D103" s="84"/>
      <c r="E103" s="85"/>
      <c r="F103" s="85"/>
      <c r="G103" s="85"/>
    </row>
    <row r="104" spans="1:7">
      <c r="A104" s="4"/>
      <c r="D104" s="84"/>
      <c r="E104" s="85"/>
      <c r="F104" s="85"/>
      <c r="G104" s="85"/>
    </row>
    <row r="105" spans="1:7">
      <c r="A105" s="4"/>
      <c r="D105" s="84"/>
      <c r="E105" s="85"/>
      <c r="F105" s="85"/>
      <c r="G105" s="85"/>
    </row>
    <row r="106" spans="1:7">
      <c r="A106" s="4"/>
      <c r="D106" s="84"/>
      <c r="E106" s="85"/>
      <c r="F106" s="85"/>
      <c r="G106" s="85"/>
    </row>
    <row r="107" spans="1:7">
      <c r="A107" s="4"/>
      <c r="D107" s="84"/>
      <c r="E107" s="85"/>
      <c r="F107" s="85"/>
      <c r="G107" s="85"/>
    </row>
    <row r="108" spans="1:7">
      <c r="A108" s="4"/>
      <c r="D108" s="84"/>
      <c r="E108" s="85"/>
      <c r="F108" s="85"/>
      <c r="G108" s="85"/>
    </row>
    <row r="109" spans="1:7">
      <c r="A109" s="4"/>
      <c r="D109" s="84"/>
      <c r="E109" s="85"/>
      <c r="F109" s="85"/>
      <c r="G109" s="85"/>
    </row>
    <row r="110" spans="1:7">
      <c r="A110" s="4"/>
      <c r="D110" s="84"/>
      <c r="E110" s="85"/>
      <c r="F110" s="85"/>
      <c r="G110" s="85"/>
    </row>
    <row r="111" spans="1:7">
      <c r="A111" s="4"/>
      <c r="D111" s="84"/>
      <c r="E111" s="85"/>
      <c r="F111" s="85"/>
      <c r="G111" s="85"/>
    </row>
    <row r="112" spans="1:7">
      <c r="A112" s="4"/>
      <c r="D112" s="84"/>
      <c r="E112" s="85"/>
      <c r="F112" s="85"/>
      <c r="G112" s="85"/>
    </row>
    <row r="113" spans="1:7">
      <c r="A113" s="4"/>
      <c r="D113" s="84"/>
      <c r="E113" s="85"/>
      <c r="F113" s="85"/>
      <c r="G113" s="85"/>
    </row>
    <row r="114" spans="1:7">
      <c r="A114" s="4"/>
      <c r="D114" s="84"/>
      <c r="E114" s="85"/>
      <c r="F114" s="85"/>
      <c r="G114" s="85"/>
    </row>
    <row r="115" spans="1:7">
      <c r="A115" s="4"/>
      <c r="D115" s="84"/>
      <c r="E115" s="85"/>
      <c r="F115" s="85"/>
      <c r="G115" s="85"/>
    </row>
    <row r="116" spans="1:7">
      <c r="A116" s="4"/>
      <c r="D116" s="84"/>
      <c r="E116" s="85"/>
      <c r="F116" s="85"/>
      <c r="G116" s="85"/>
    </row>
    <row r="117" spans="1:7">
      <c r="A117" s="4"/>
      <c r="D117" s="84"/>
      <c r="E117" s="85"/>
      <c r="F117" s="85"/>
      <c r="G117" s="85"/>
    </row>
    <row r="118" spans="1:7">
      <c r="A118" s="4"/>
      <c r="D118" s="84"/>
      <c r="E118" s="85"/>
      <c r="F118" s="85"/>
      <c r="G118" s="85"/>
    </row>
    <row r="119" spans="1:7">
      <c r="A119" s="4"/>
      <c r="D119" s="84"/>
      <c r="E119" s="85"/>
      <c r="F119" s="85"/>
      <c r="G119" s="85"/>
    </row>
    <row r="120" spans="1:7">
      <c r="A120" s="4"/>
      <c r="D120" s="84"/>
      <c r="E120" s="85"/>
      <c r="F120" s="85"/>
      <c r="G120" s="85"/>
    </row>
    <row r="121" spans="1:7">
      <c r="A121" s="4"/>
      <c r="D121" s="84"/>
      <c r="E121" s="85"/>
      <c r="F121" s="85"/>
      <c r="G121" s="85"/>
    </row>
    <row r="122" spans="1:7">
      <c r="A122" s="4"/>
      <c r="D122" s="84"/>
      <c r="E122" s="85"/>
      <c r="F122" s="85"/>
      <c r="G122" s="85"/>
    </row>
    <row r="123" spans="1:7">
      <c r="A123" s="4"/>
      <c r="D123" s="84"/>
      <c r="E123" s="85"/>
      <c r="F123" s="85"/>
      <c r="G123" s="85"/>
    </row>
    <row r="124" spans="1:7">
      <c r="A124" s="4"/>
      <c r="D124" s="84"/>
      <c r="E124" s="85"/>
      <c r="F124" s="85"/>
      <c r="G124" s="85"/>
    </row>
    <row r="125" spans="1:7">
      <c r="A125" s="4"/>
      <c r="D125" s="84"/>
      <c r="E125" s="85"/>
      <c r="F125" s="85"/>
      <c r="G125" s="85"/>
    </row>
    <row r="126" spans="1:7">
      <c r="A126" s="4"/>
      <c r="D126" s="84"/>
      <c r="E126" s="85"/>
      <c r="F126" s="85"/>
      <c r="G126" s="85"/>
    </row>
    <row r="127" spans="1:7">
      <c r="A127" s="4"/>
      <c r="D127" s="84"/>
      <c r="E127" s="85"/>
      <c r="F127" s="85"/>
      <c r="G127" s="85"/>
    </row>
    <row r="128" spans="1:7">
      <c r="A128" s="4"/>
      <c r="D128" s="84"/>
      <c r="E128" s="85"/>
      <c r="F128" s="85"/>
      <c r="G128" s="85"/>
    </row>
    <row r="129" spans="1:7">
      <c r="A129" s="4"/>
      <c r="D129" s="84"/>
      <c r="E129" s="85"/>
      <c r="F129" s="85"/>
      <c r="G129" s="85"/>
    </row>
    <row r="130" spans="1:7">
      <c r="A130" s="4"/>
      <c r="D130" s="84"/>
      <c r="E130" s="85"/>
      <c r="F130" s="85"/>
      <c r="G130" s="85"/>
    </row>
    <row r="131" spans="1:7">
      <c r="A131" s="4"/>
      <c r="D131" s="84"/>
      <c r="E131" s="85"/>
      <c r="F131" s="85"/>
      <c r="G131" s="85"/>
    </row>
    <row r="132" spans="1:7">
      <c r="A132" s="4"/>
      <c r="D132" s="84"/>
      <c r="E132" s="85"/>
      <c r="F132" s="85"/>
      <c r="G132" s="85"/>
    </row>
    <row r="133" spans="1:7">
      <c r="A133" s="4"/>
      <c r="D133" s="84"/>
      <c r="E133" s="85"/>
      <c r="F133" s="85"/>
      <c r="G133" s="85"/>
    </row>
    <row r="134" spans="1:7">
      <c r="A134" s="4"/>
      <c r="D134" s="84"/>
      <c r="E134" s="85"/>
      <c r="F134" s="85"/>
      <c r="G134" s="85"/>
    </row>
    <row r="135" spans="1:7">
      <c r="A135" s="4"/>
    </row>
    <row r="136" spans="1:7">
      <c r="A136" s="4"/>
    </row>
    <row r="137" spans="1:7">
      <c r="A137" s="6"/>
    </row>
    <row r="138" spans="1:7">
      <c r="A138" s="6"/>
    </row>
    <row r="139" spans="1:7">
      <c r="A139" s="6"/>
    </row>
    <row r="140" spans="1:7">
      <c r="A140" s="6"/>
    </row>
    <row r="141" spans="1:7">
      <c r="A141" s="6"/>
    </row>
    <row r="142" spans="1:7">
      <c r="A142" s="6"/>
    </row>
    <row r="143" spans="1:7">
      <c r="A143" s="6"/>
    </row>
    <row r="144" spans="1:7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  <row r="241" spans="1:1">
      <c r="A241" s="6"/>
    </row>
    <row r="242" spans="1:1">
      <c r="A242" s="6"/>
    </row>
    <row r="243" spans="1:1">
      <c r="A243" s="6"/>
    </row>
    <row r="244" spans="1:1">
      <c r="A244" s="6"/>
    </row>
    <row r="245" spans="1:1">
      <c r="A245" s="6"/>
    </row>
    <row r="246" spans="1:1">
      <c r="A246" s="6"/>
    </row>
    <row r="247" spans="1:1">
      <c r="A247" s="6"/>
    </row>
    <row r="248" spans="1:1">
      <c r="A248" s="6"/>
    </row>
    <row r="249" spans="1:1">
      <c r="A249" s="6"/>
    </row>
    <row r="250" spans="1:1">
      <c r="A250" s="6"/>
    </row>
    <row r="251" spans="1:1">
      <c r="A251" s="6"/>
    </row>
    <row r="252" spans="1:1">
      <c r="A252" s="6"/>
    </row>
    <row r="253" spans="1:1">
      <c r="A253" s="6"/>
    </row>
    <row r="254" spans="1:1">
      <c r="A254" s="6"/>
    </row>
    <row r="255" spans="1:1">
      <c r="A255" s="6"/>
    </row>
    <row r="256" spans="1:1">
      <c r="A256" s="6"/>
    </row>
    <row r="257" spans="1:1">
      <c r="A257" s="6"/>
    </row>
    <row r="258" spans="1:1">
      <c r="A258" s="6"/>
    </row>
    <row r="259" spans="1:1">
      <c r="A259" s="6"/>
    </row>
    <row r="260" spans="1:1">
      <c r="A260" s="6"/>
    </row>
    <row r="261" spans="1:1">
      <c r="A261" s="6"/>
    </row>
    <row r="262" spans="1:1">
      <c r="A262" s="6"/>
    </row>
    <row r="263" spans="1:1">
      <c r="A263" s="6"/>
    </row>
    <row r="264" spans="1:1">
      <c r="A264" s="6"/>
    </row>
    <row r="265" spans="1:1">
      <c r="A265" s="6"/>
    </row>
    <row r="266" spans="1:1">
      <c r="A266" s="6"/>
    </row>
    <row r="267" spans="1:1">
      <c r="A267" s="6"/>
    </row>
    <row r="268" spans="1:1">
      <c r="A268" s="6"/>
    </row>
    <row r="269" spans="1:1">
      <c r="A269" s="6"/>
    </row>
    <row r="270" spans="1:1">
      <c r="A270" s="6"/>
    </row>
    <row r="271" spans="1:1">
      <c r="A271" s="6"/>
    </row>
    <row r="272" spans="1:1">
      <c r="A272" s="6"/>
    </row>
    <row r="273" spans="1:1">
      <c r="A273" s="6"/>
    </row>
    <row r="274" spans="1:1">
      <c r="A274" s="6"/>
    </row>
    <row r="275" spans="1:1">
      <c r="A275" s="6"/>
    </row>
    <row r="276" spans="1:1">
      <c r="A276" s="6"/>
    </row>
    <row r="277" spans="1:1">
      <c r="A277" s="6"/>
    </row>
    <row r="278" spans="1:1">
      <c r="A278" s="6"/>
    </row>
    <row r="279" spans="1:1">
      <c r="A279" s="6"/>
    </row>
    <row r="280" spans="1:1">
      <c r="A280" s="6"/>
    </row>
    <row r="281" spans="1:1">
      <c r="A281" s="6"/>
    </row>
    <row r="282" spans="1:1">
      <c r="A282" s="6"/>
    </row>
    <row r="283" spans="1:1">
      <c r="A283" s="6"/>
    </row>
    <row r="284" spans="1:1">
      <c r="A284" s="6"/>
    </row>
    <row r="285" spans="1:1">
      <c r="A285" s="6"/>
    </row>
    <row r="286" spans="1:1">
      <c r="A286" s="6"/>
    </row>
    <row r="287" spans="1:1">
      <c r="A287" s="6"/>
    </row>
    <row r="288" spans="1:1">
      <c r="A288" s="6"/>
    </row>
    <row r="289" spans="1:1">
      <c r="A289" s="6"/>
    </row>
    <row r="290" spans="1:1">
      <c r="A290" s="6"/>
    </row>
    <row r="291" spans="1:1">
      <c r="A291" s="6"/>
    </row>
    <row r="292" spans="1:1">
      <c r="A292" s="6"/>
    </row>
    <row r="293" spans="1:1">
      <c r="A293" s="6"/>
    </row>
    <row r="294" spans="1:1">
      <c r="A294" s="6"/>
    </row>
    <row r="295" spans="1:1">
      <c r="A295" s="6"/>
    </row>
    <row r="296" spans="1:1">
      <c r="A296" s="6"/>
    </row>
    <row r="297" spans="1:1">
      <c r="A297" s="6"/>
    </row>
    <row r="298" spans="1:1">
      <c r="A298" s="6"/>
    </row>
    <row r="299" spans="1:1">
      <c r="A299" s="6"/>
    </row>
    <row r="300" spans="1:1">
      <c r="A300" s="6"/>
    </row>
    <row r="301" spans="1:1">
      <c r="A301" s="6"/>
    </row>
    <row r="302" spans="1:1">
      <c r="A302" s="6"/>
    </row>
    <row r="303" spans="1:1">
      <c r="A303" s="6"/>
    </row>
  </sheetData>
  <mergeCells count="5">
    <mergeCell ref="F80:G80"/>
    <mergeCell ref="F79:G79"/>
    <mergeCell ref="B79:D79"/>
    <mergeCell ref="B80:D80"/>
    <mergeCell ref="A2:G2"/>
  </mergeCells>
  <printOptions horizontalCentered="1"/>
  <pageMargins left="0.59055118110236227" right="0.59055118110236227" top="0.78740157480314965" bottom="0.59055118110236227" header="0" footer="0"/>
  <pageSetup paperSize="9" scale="90" fitToHeight="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7"/>
  <sheetViews>
    <sheetView view="pageBreakPreview" zoomScale="55" zoomScaleNormal="75" zoomScaleSheetLayoutView="55" workbookViewId="0">
      <selection activeCell="U13" sqref="U13"/>
    </sheetView>
  </sheetViews>
  <sheetFormatPr defaultColWidth="9.140625" defaultRowHeight="18.75"/>
  <cols>
    <col min="1" max="1" width="80.140625" style="2" customWidth="1"/>
    <col min="2" max="2" width="12.7109375" style="87" customWidth="1"/>
    <col min="3" max="4" width="25.7109375" style="87" customWidth="1"/>
    <col min="5" max="6" width="22.85546875" style="87" customWidth="1"/>
    <col min="7" max="8" width="23.140625" style="87" customWidth="1"/>
    <col min="9" max="9" width="9.5703125" style="2" customWidth="1"/>
    <col min="10" max="10" width="9.85546875" style="2" customWidth="1"/>
    <col min="11" max="16384" width="9.140625" style="2"/>
  </cols>
  <sheetData>
    <row r="1" spans="1:8" ht="20.25">
      <c r="H1" s="50" t="s">
        <v>347</v>
      </c>
    </row>
    <row r="2" spans="1:8" ht="39" customHeight="1">
      <c r="A2" s="520" t="s">
        <v>127</v>
      </c>
      <c r="B2" s="520"/>
      <c r="C2" s="520"/>
      <c r="D2" s="520"/>
      <c r="E2" s="520"/>
      <c r="F2" s="520"/>
      <c r="G2" s="520"/>
      <c r="H2" s="520"/>
    </row>
    <row r="3" spans="1:8" ht="30" customHeight="1">
      <c r="A3" s="530" t="s">
        <v>320</v>
      </c>
      <c r="B3" s="530"/>
      <c r="C3" s="530"/>
      <c r="D3" s="530"/>
      <c r="E3" s="530"/>
      <c r="F3" s="530"/>
      <c r="G3" s="530"/>
      <c r="H3" s="530"/>
    </row>
    <row r="4" spans="1:8" ht="58.5" customHeight="1">
      <c r="A4" s="528" t="s">
        <v>155</v>
      </c>
      <c r="B4" s="484" t="s">
        <v>18</v>
      </c>
      <c r="C4" s="484" t="s">
        <v>136</v>
      </c>
      <c r="D4" s="484"/>
      <c r="E4" s="522" t="s">
        <v>456</v>
      </c>
      <c r="F4" s="522"/>
      <c r="G4" s="522"/>
      <c r="H4" s="522"/>
    </row>
    <row r="5" spans="1:8" ht="68.25" customHeight="1">
      <c r="A5" s="529"/>
      <c r="B5" s="484"/>
      <c r="C5" s="338" t="s">
        <v>461</v>
      </c>
      <c r="D5" s="338" t="s">
        <v>462</v>
      </c>
      <c r="E5" s="338" t="s">
        <v>146</v>
      </c>
      <c r="F5" s="338" t="s">
        <v>142</v>
      </c>
      <c r="G5" s="51" t="s">
        <v>152</v>
      </c>
      <c r="H5" s="51" t="s">
        <v>153</v>
      </c>
    </row>
    <row r="6" spans="1:8" ht="33.75" customHeight="1">
      <c r="A6" s="52">
        <v>1</v>
      </c>
      <c r="B6" s="338">
        <v>2</v>
      </c>
      <c r="C6" s="52">
        <v>3</v>
      </c>
      <c r="D6" s="338">
        <v>4</v>
      </c>
      <c r="E6" s="52">
        <v>5</v>
      </c>
      <c r="F6" s="338">
        <v>6</v>
      </c>
      <c r="G6" s="52">
        <v>7</v>
      </c>
      <c r="H6" s="338">
        <v>8</v>
      </c>
    </row>
    <row r="7" spans="1:8" s="48" customFormat="1" ht="68.25" customHeight="1">
      <c r="A7" s="345" t="s">
        <v>69</v>
      </c>
      <c r="B7" s="433">
        <v>4000</v>
      </c>
      <c r="C7" s="252">
        <f>SUM(C8:C13)</f>
        <v>856</v>
      </c>
      <c r="D7" s="252">
        <f>SUM(D8:D13)</f>
        <v>326</v>
      </c>
      <c r="E7" s="252">
        <f t="shared" ref="E7:F7" si="0">SUM(E8:E13)</f>
        <v>50</v>
      </c>
      <c r="F7" s="252">
        <f t="shared" si="0"/>
        <v>326</v>
      </c>
      <c r="G7" s="252">
        <f>IF(F7="(    )",0,F7)-IF(E7="(    )",0,E7)</f>
        <v>276</v>
      </c>
      <c r="H7" s="252">
        <f t="shared" ref="H7" si="1">IF(IF(E7="(    )",0,E7)=0,0,IF(F7="(    )",0,F7)/IF(E7="(    )",0,E7))*100</f>
        <v>652</v>
      </c>
    </row>
    <row r="8" spans="1:8" ht="54.75" customHeight="1">
      <c r="A8" s="216" t="s">
        <v>1</v>
      </c>
      <c r="B8" s="434" t="s">
        <v>130</v>
      </c>
      <c r="C8" s="218">
        <f>'Розшифровка до капівидатків'!C7</f>
        <v>0</v>
      </c>
      <c r="D8" s="218">
        <f>'Розшифровка до капівидатків'!E7</f>
        <v>0</v>
      </c>
      <c r="E8" s="218">
        <f>'Розшифровка до капівидатків'!D7</f>
        <v>0</v>
      </c>
      <c r="F8" s="218">
        <f>'Розшифровка до капівидатків'!E7</f>
        <v>0</v>
      </c>
      <c r="G8" s="218">
        <f t="shared" ref="G8:G13" si="2">IF(F8="(    )",0,F8)-IF(E8="(    )",0,E8)</f>
        <v>0</v>
      </c>
      <c r="H8" s="218">
        <f t="shared" ref="H8:H13" si="3">IF(IF(E8="(    )",0,E8)=0,0,IF(F8="(    )",0,F8)/IF(E8="(    )",0,E8))*100</f>
        <v>0</v>
      </c>
    </row>
    <row r="9" spans="1:8" ht="54.75" customHeight="1">
      <c r="A9" s="216" t="s">
        <v>2</v>
      </c>
      <c r="B9" s="434">
        <v>4020</v>
      </c>
      <c r="C9" s="218">
        <f>'Розшифровка до капівидатків'!C10</f>
        <v>812</v>
      </c>
      <c r="D9" s="218">
        <f>'Розшифровка до капівидатків'!E10</f>
        <v>196</v>
      </c>
      <c r="E9" s="218">
        <f>'Розшифровка до капівидатків'!D10</f>
        <v>50</v>
      </c>
      <c r="F9" s="218">
        <f>'Розшифровка до капівидатків'!E10</f>
        <v>196</v>
      </c>
      <c r="G9" s="218">
        <f t="shared" si="2"/>
        <v>146</v>
      </c>
      <c r="H9" s="218">
        <f t="shared" si="3"/>
        <v>392</v>
      </c>
    </row>
    <row r="10" spans="1:8" ht="54.75" customHeight="1">
      <c r="A10" s="216" t="s">
        <v>28</v>
      </c>
      <c r="B10" s="434">
        <v>4030</v>
      </c>
      <c r="C10" s="218">
        <f>'Розшифровка до капівидатків'!C17</f>
        <v>44</v>
      </c>
      <c r="D10" s="218">
        <f>'Розшифровка до капівидатків'!E17</f>
        <v>86</v>
      </c>
      <c r="E10" s="218">
        <f>'Розшифровка до капівидатків'!D17</f>
        <v>0</v>
      </c>
      <c r="F10" s="218">
        <f>'Розшифровка до капівидатків'!E17</f>
        <v>86</v>
      </c>
      <c r="G10" s="218">
        <f t="shared" si="2"/>
        <v>86</v>
      </c>
      <c r="H10" s="218">
        <f t="shared" si="3"/>
        <v>0</v>
      </c>
    </row>
    <row r="11" spans="1:8" ht="54.75" customHeight="1">
      <c r="A11" s="216" t="s">
        <v>3</v>
      </c>
      <c r="B11" s="434">
        <v>4040</v>
      </c>
      <c r="C11" s="218">
        <f>'Розшифровка до капівидатків'!C27</f>
        <v>0</v>
      </c>
      <c r="D11" s="218">
        <f>'Розшифровка до капівидатків'!E27</f>
        <v>44</v>
      </c>
      <c r="E11" s="218">
        <f>'Розшифровка до капівидатків'!D27</f>
        <v>0</v>
      </c>
      <c r="F11" s="218">
        <f>'Розшифровка до капівидатків'!E27</f>
        <v>44</v>
      </c>
      <c r="G11" s="218">
        <f t="shared" si="2"/>
        <v>44</v>
      </c>
      <c r="H11" s="218">
        <f t="shared" si="3"/>
        <v>0</v>
      </c>
    </row>
    <row r="12" spans="1:8" ht="54.75" customHeight="1">
      <c r="A12" s="216" t="s">
        <v>60</v>
      </c>
      <c r="B12" s="434">
        <v>4050</v>
      </c>
      <c r="C12" s="218">
        <f>'Розшифровка до капівидатків'!C30</f>
        <v>0</v>
      </c>
      <c r="D12" s="218">
        <f>'Розшифровка до капівидатків'!E30</f>
        <v>0</v>
      </c>
      <c r="E12" s="218">
        <f>'Розшифровка до капівидатків'!D30</f>
        <v>0</v>
      </c>
      <c r="F12" s="218">
        <f>'Розшифровка до капівидатків'!E30</f>
        <v>0</v>
      </c>
      <c r="G12" s="218">
        <f>IF(F12="(    )",0,F12)-IF(D12="(    )",0,D12)</f>
        <v>0</v>
      </c>
      <c r="H12" s="218">
        <f>IF(IF(D12="(    )",0,D12)=0,0,IF(F12="(    )",0,F12)/IF(D12="(    )",0,D12))*100</f>
        <v>0</v>
      </c>
    </row>
    <row r="13" spans="1:8" ht="54.75" customHeight="1">
      <c r="A13" s="216" t="s">
        <v>203</v>
      </c>
      <c r="B13" s="434">
        <v>4060</v>
      </c>
      <c r="C13" s="218">
        <f>'Розшифровка до капівидатків'!C33</f>
        <v>0</v>
      </c>
      <c r="D13" s="218">
        <f>'Розшифровка до капівидатків'!E33</f>
        <v>0</v>
      </c>
      <c r="E13" s="218">
        <f>'Розшифровка до капівидатків'!D33</f>
        <v>0</v>
      </c>
      <c r="F13" s="218">
        <f>'Розшифровка до капівидатків'!E33</f>
        <v>0</v>
      </c>
      <c r="G13" s="218">
        <f t="shared" si="2"/>
        <v>0</v>
      </c>
      <c r="H13" s="218">
        <f t="shared" si="3"/>
        <v>0</v>
      </c>
    </row>
    <row r="14" spans="1:8" ht="20.25">
      <c r="A14" s="395"/>
      <c r="B14" s="395"/>
      <c r="C14" s="395"/>
      <c r="D14" s="395"/>
      <c r="E14" s="395"/>
      <c r="F14" s="395"/>
      <c r="G14" s="395"/>
      <c r="H14" s="395"/>
    </row>
    <row r="15" spans="1:8" ht="20.25">
      <c r="A15" s="395"/>
      <c r="B15" s="395"/>
      <c r="C15" s="395"/>
      <c r="D15" s="395"/>
      <c r="E15" s="395"/>
      <c r="F15" s="395"/>
      <c r="G15" s="395"/>
      <c r="H15" s="395"/>
    </row>
    <row r="16" spans="1:8" ht="20.25">
      <c r="A16" s="395"/>
      <c r="B16" s="395"/>
      <c r="C16" s="395"/>
      <c r="D16" s="395"/>
      <c r="E16" s="395"/>
      <c r="F16" s="395"/>
      <c r="G16" s="395"/>
      <c r="H16" s="395"/>
    </row>
    <row r="17" spans="1:9" ht="20.25">
      <c r="A17" s="395"/>
      <c r="B17" s="395"/>
      <c r="C17" s="395"/>
      <c r="D17" s="395"/>
      <c r="E17" s="395"/>
      <c r="F17" s="395"/>
      <c r="G17" s="395"/>
      <c r="H17" s="395"/>
    </row>
    <row r="18" spans="1:9" ht="20.25">
      <c r="A18" s="395"/>
      <c r="B18" s="395"/>
      <c r="C18" s="395"/>
      <c r="D18" s="395"/>
      <c r="E18" s="395"/>
      <c r="F18" s="395"/>
      <c r="G18" s="395"/>
      <c r="H18" s="395"/>
    </row>
    <row r="19" spans="1:9" s="1" customFormat="1" ht="19.5" customHeight="1">
      <c r="A19" s="435"/>
      <c r="B19" s="407"/>
      <c r="C19" s="407"/>
      <c r="D19" s="407"/>
      <c r="E19" s="407"/>
      <c r="F19" s="407"/>
      <c r="G19" s="407"/>
      <c r="H19" s="407"/>
      <c r="I19" s="2"/>
    </row>
    <row r="20" spans="1:9" s="174" customFormat="1" ht="54" customHeight="1">
      <c r="A20" s="357" t="s">
        <v>446</v>
      </c>
      <c r="B20" s="358"/>
      <c r="C20" s="523" t="s">
        <v>138</v>
      </c>
      <c r="D20" s="523"/>
      <c r="E20" s="359"/>
      <c r="F20" s="482" t="s">
        <v>503</v>
      </c>
      <c r="G20" s="482"/>
      <c r="H20" s="360"/>
    </row>
    <row r="21" spans="1:9" s="175" customFormat="1" ht="37.5" customHeight="1">
      <c r="A21" s="361" t="s">
        <v>65</v>
      </c>
      <c r="B21" s="362"/>
      <c r="C21" s="479" t="s">
        <v>66</v>
      </c>
      <c r="D21" s="479"/>
      <c r="E21" s="362"/>
      <c r="F21" s="480" t="s">
        <v>174</v>
      </c>
      <c r="G21" s="480"/>
    </row>
    <row r="22" spans="1:9">
      <c r="A22" s="6"/>
    </row>
    <row r="23" spans="1:9">
      <c r="A23" s="6"/>
    </row>
    <row r="24" spans="1:9">
      <c r="A24" s="6"/>
    </row>
    <row r="25" spans="1:9">
      <c r="A25" s="6"/>
    </row>
    <row r="26" spans="1:9">
      <c r="A26" s="6"/>
    </row>
    <row r="27" spans="1:9">
      <c r="A27" s="6"/>
    </row>
    <row r="28" spans="1:9">
      <c r="A28" s="6"/>
    </row>
    <row r="29" spans="1:9">
      <c r="A29" s="6"/>
    </row>
    <row r="30" spans="1:9">
      <c r="A30" s="6"/>
    </row>
    <row r="31" spans="1:9">
      <c r="A31" s="6"/>
    </row>
    <row r="32" spans="1:9">
      <c r="A32" s="6"/>
    </row>
    <row r="33" spans="1:1">
      <c r="A33" s="6"/>
    </row>
    <row r="34" spans="1:1">
      <c r="A34" s="6"/>
    </row>
    <row r="35" spans="1:1">
      <c r="A35" s="6"/>
    </row>
    <row r="36" spans="1:1">
      <c r="A36" s="6"/>
    </row>
    <row r="37" spans="1:1">
      <c r="A37" s="6"/>
    </row>
    <row r="38" spans="1:1">
      <c r="A38" s="6"/>
    </row>
    <row r="39" spans="1:1">
      <c r="A39" s="6"/>
    </row>
    <row r="40" spans="1:1">
      <c r="A40" s="6"/>
    </row>
    <row r="41" spans="1:1">
      <c r="A41" s="6"/>
    </row>
    <row r="42" spans="1:1">
      <c r="A42" s="6"/>
    </row>
    <row r="43" spans="1:1">
      <c r="A43" s="6"/>
    </row>
    <row r="44" spans="1:1">
      <c r="A44" s="6"/>
    </row>
    <row r="45" spans="1:1">
      <c r="A45" s="6"/>
    </row>
    <row r="46" spans="1:1">
      <c r="A46" s="6"/>
    </row>
    <row r="47" spans="1:1">
      <c r="A47" s="6"/>
    </row>
    <row r="48" spans="1:1">
      <c r="A48" s="6"/>
    </row>
    <row r="49" spans="1:1">
      <c r="A49" s="6"/>
    </row>
    <row r="50" spans="1:1">
      <c r="A50" s="6"/>
    </row>
    <row r="51" spans="1:1">
      <c r="A51" s="6"/>
    </row>
    <row r="52" spans="1:1">
      <c r="A52" s="6"/>
    </row>
    <row r="53" spans="1:1">
      <c r="A53" s="6"/>
    </row>
    <row r="54" spans="1:1">
      <c r="A54" s="6"/>
    </row>
    <row r="55" spans="1:1">
      <c r="A55" s="6"/>
    </row>
    <row r="56" spans="1:1">
      <c r="A56" s="6"/>
    </row>
    <row r="57" spans="1:1">
      <c r="A57" s="6"/>
    </row>
    <row r="58" spans="1:1">
      <c r="A58" s="6"/>
    </row>
    <row r="59" spans="1:1">
      <c r="A59" s="6"/>
    </row>
    <row r="60" spans="1:1">
      <c r="A60" s="6"/>
    </row>
    <row r="61" spans="1:1">
      <c r="A61" s="6"/>
    </row>
    <row r="62" spans="1:1">
      <c r="A62" s="6"/>
    </row>
    <row r="63" spans="1:1">
      <c r="A63" s="6"/>
    </row>
    <row r="64" spans="1:1">
      <c r="A64" s="6"/>
    </row>
    <row r="65" spans="1:1">
      <c r="A65" s="6"/>
    </row>
    <row r="66" spans="1:1">
      <c r="A66" s="6"/>
    </row>
    <row r="67" spans="1:1">
      <c r="A67" s="6"/>
    </row>
    <row r="68" spans="1:1">
      <c r="A68" s="6"/>
    </row>
    <row r="69" spans="1:1">
      <c r="A69" s="6"/>
    </row>
    <row r="70" spans="1:1">
      <c r="A70" s="6"/>
    </row>
    <row r="71" spans="1:1">
      <c r="A71" s="6"/>
    </row>
    <row r="72" spans="1:1">
      <c r="A72" s="6"/>
    </row>
    <row r="73" spans="1:1">
      <c r="A73" s="6"/>
    </row>
    <row r="74" spans="1:1">
      <c r="A74" s="6"/>
    </row>
    <row r="75" spans="1:1">
      <c r="A75" s="6"/>
    </row>
    <row r="76" spans="1:1">
      <c r="A76" s="6"/>
    </row>
    <row r="77" spans="1:1">
      <c r="A77" s="6"/>
    </row>
    <row r="78" spans="1:1">
      <c r="A78" s="6"/>
    </row>
    <row r="79" spans="1:1">
      <c r="A79" s="6"/>
    </row>
    <row r="80" spans="1:1">
      <c r="A80" s="6"/>
    </row>
    <row r="81" spans="1:1">
      <c r="A81" s="6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</sheetData>
  <mergeCells count="10">
    <mergeCell ref="A4:A5"/>
    <mergeCell ref="A2:H2"/>
    <mergeCell ref="B4:B5"/>
    <mergeCell ref="A3:H3"/>
    <mergeCell ref="C21:D21"/>
    <mergeCell ref="C4:D4"/>
    <mergeCell ref="E4:H4"/>
    <mergeCell ref="C20:D20"/>
    <mergeCell ref="F20:G20"/>
    <mergeCell ref="F21:G21"/>
  </mergeCells>
  <phoneticPr fontId="0" type="noConversion"/>
  <printOptions horizontalCentered="1"/>
  <pageMargins left="0.59055118110236227" right="0.59055118110236227" top="0.78740157480314965" bottom="0.59055118110236227" header="0" footer="0"/>
  <pageSetup paperSize="9" scale="57" firstPageNumber="9" orientation="landscape" useFirstPageNumber="1" r:id="rId1"/>
  <headerFooter alignWithMargins="0"/>
  <ignoredErrors>
    <ignoredError sqref="B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63"/>
  <sheetViews>
    <sheetView view="pageBreakPreview" zoomScale="87" zoomScaleSheetLayoutView="87" workbookViewId="0">
      <selection activeCell="L40" sqref="L40"/>
    </sheetView>
  </sheetViews>
  <sheetFormatPr defaultColWidth="9.140625" defaultRowHeight="18.75"/>
  <cols>
    <col min="1" max="1" width="67.85546875" style="2" customWidth="1"/>
    <col min="2" max="2" width="16" style="87" customWidth="1"/>
    <col min="3" max="5" width="20.42578125" style="87" customWidth="1"/>
    <col min="6" max="6" width="16.42578125" style="87" customWidth="1"/>
    <col min="7" max="7" width="18.28515625" style="87" customWidth="1"/>
    <col min="8" max="16384" width="9.140625" style="2"/>
  </cols>
  <sheetData>
    <row r="2" spans="1:7" ht="33.75" customHeight="1">
      <c r="A2" s="535" t="s">
        <v>420</v>
      </c>
      <c r="B2" s="535"/>
      <c r="C2" s="535"/>
      <c r="D2" s="535"/>
      <c r="E2" s="535"/>
      <c r="F2" s="535"/>
      <c r="G2" s="535"/>
    </row>
    <row r="3" spans="1:7" ht="28.5" customHeight="1">
      <c r="A3" s="337"/>
      <c r="B3" s="7"/>
      <c r="C3" s="7"/>
      <c r="D3" s="337"/>
      <c r="E3" s="337"/>
      <c r="F3" s="337"/>
      <c r="G3" s="436" t="s">
        <v>464</v>
      </c>
    </row>
    <row r="4" spans="1:7" ht="62.25" customHeight="1">
      <c r="A4" s="343" t="s">
        <v>155</v>
      </c>
      <c r="B4" s="9" t="s">
        <v>18</v>
      </c>
      <c r="C4" s="9" t="s">
        <v>457</v>
      </c>
      <c r="D4" s="9" t="s">
        <v>458</v>
      </c>
      <c r="E4" s="9" t="s">
        <v>459</v>
      </c>
      <c r="F4" s="9" t="s">
        <v>435</v>
      </c>
      <c r="G4" s="379" t="s">
        <v>460</v>
      </c>
    </row>
    <row r="5" spans="1:7" ht="23.25" customHeight="1">
      <c r="A5" s="88">
        <v>1</v>
      </c>
      <c r="B5" s="340">
        <v>2</v>
      </c>
      <c r="C5" s="340">
        <v>3</v>
      </c>
      <c r="D5" s="340">
        <v>4</v>
      </c>
      <c r="E5" s="340">
        <v>5</v>
      </c>
      <c r="F5" s="340">
        <v>6</v>
      </c>
      <c r="G5" s="340">
        <v>7</v>
      </c>
    </row>
    <row r="6" spans="1:7" s="48" customFormat="1" ht="39" customHeight="1">
      <c r="A6" s="380" t="s">
        <v>69</v>
      </c>
      <c r="B6" s="381">
        <v>4000</v>
      </c>
      <c r="C6" s="421">
        <f>SUM(C7,C10,C17,C27,C30,C33)</f>
        <v>856</v>
      </c>
      <c r="D6" s="421">
        <f>SUM(D7,D10,D17,D27,D30,D33)</f>
        <v>50</v>
      </c>
      <c r="E6" s="421">
        <f>SUM(E7,E10,E17,E27,E30,E33)</f>
        <v>326</v>
      </c>
      <c r="F6" s="421">
        <f>IF(E6="(    )",0,E6)-IF(D6="(    )",0,D6)</f>
        <v>276</v>
      </c>
      <c r="G6" s="421">
        <f t="shared" ref="G6" si="0">IF(IF(D6="(    )",0,D6)=0,0,IF(E6="(    )",0,E6)/IF(D6="(    )",0,D6))*100</f>
        <v>652</v>
      </c>
    </row>
    <row r="7" spans="1:7" s="437" customFormat="1" ht="25.5" customHeight="1">
      <c r="A7" s="385" t="s">
        <v>1</v>
      </c>
      <c r="B7" s="426">
        <v>4010</v>
      </c>
      <c r="C7" s="420">
        <f>SUM(C8:C9)</f>
        <v>0</v>
      </c>
      <c r="D7" s="420">
        <f t="shared" ref="D7:E7" si="1">SUM(D8:D9)</f>
        <v>0</v>
      </c>
      <c r="E7" s="420">
        <f t="shared" si="1"/>
        <v>0</v>
      </c>
      <c r="F7" s="420">
        <f t="shared" ref="F7:F35" si="2">IF(E7="(    )",0,E7)-IF(D7="(    )",0,D7)</f>
        <v>0</v>
      </c>
      <c r="G7" s="420">
        <f t="shared" ref="G7:G35" si="3">IF(IF(D7="(    )",0,D7)=0,0,IF(E7="(    )",0,E7)/IF(D7="(    )",0,D7))*100</f>
        <v>0</v>
      </c>
    </row>
    <row r="8" spans="1:7">
      <c r="A8" s="382"/>
      <c r="B8" s="383"/>
      <c r="C8" s="424"/>
      <c r="D8" s="424"/>
      <c r="E8" s="424"/>
      <c r="F8" s="424">
        <f t="shared" si="2"/>
        <v>0</v>
      </c>
      <c r="G8" s="424">
        <f t="shared" si="3"/>
        <v>0</v>
      </c>
    </row>
    <row r="9" spans="1:7">
      <c r="A9" s="382"/>
      <c r="B9" s="383"/>
      <c r="C9" s="424"/>
      <c r="D9" s="424"/>
      <c r="E9" s="424"/>
      <c r="F9" s="424">
        <f t="shared" si="2"/>
        <v>0</v>
      </c>
      <c r="G9" s="424">
        <f t="shared" si="3"/>
        <v>0</v>
      </c>
    </row>
    <row r="10" spans="1:7" s="437" customFormat="1" ht="25.5" customHeight="1">
      <c r="A10" s="385" t="s">
        <v>2</v>
      </c>
      <c r="B10" s="426">
        <v>4020</v>
      </c>
      <c r="C10" s="420">
        <f>SUM(C11:C16)</f>
        <v>812</v>
      </c>
      <c r="D10" s="420">
        <f>SUM(D11:D16)</f>
        <v>50</v>
      </c>
      <c r="E10" s="420">
        <f>SUM(E11:E16)</f>
        <v>196</v>
      </c>
      <c r="F10" s="420">
        <f t="shared" si="2"/>
        <v>146</v>
      </c>
      <c r="G10" s="420">
        <f t="shared" si="3"/>
        <v>392</v>
      </c>
    </row>
    <row r="11" spans="1:7" s="228" customFormat="1" ht="20.25" customHeight="1">
      <c r="A11" s="316" t="s">
        <v>540</v>
      </c>
      <c r="B11" s="317"/>
      <c r="C11" s="424">
        <v>812</v>
      </c>
      <c r="D11" s="319"/>
      <c r="E11" s="319"/>
      <c r="F11" s="320">
        <f t="shared" ref="F11:F15" si="4">E11-D11</f>
        <v>0</v>
      </c>
      <c r="G11" s="424">
        <f t="shared" si="3"/>
        <v>0</v>
      </c>
    </row>
    <row r="12" spans="1:7" s="228" customFormat="1" ht="20.25" customHeight="1">
      <c r="A12" s="316" t="s">
        <v>550</v>
      </c>
      <c r="B12" s="317"/>
      <c r="C12" s="318"/>
      <c r="D12" s="319">
        <v>30</v>
      </c>
      <c r="E12" s="319"/>
      <c r="F12" s="320">
        <f t="shared" si="4"/>
        <v>-30</v>
      </c>
      <c r="G12" s="424">
        <f t="shared" si="3"/>
        <v>0</v>
      </c>
    </row>
    <row r="13" spans="1:7" s="228" customFormat="1" ht="20.25" customHeight="1">
      <c r="A13" s="316" t="s">
        <v>549</v>
      </c>
      <c r="B13" s="317"/>
      <c r="C13" s="318"/>
      <c r="D13" s="319">
        <v>20</v>
      </c>
      <c r="E13" s="319">
        <v>25</v>
      </c>
      <c r="F13" s="320">
        <f>E13-D13</f>
        <v>5</v>
      </c>
      <c r="G13" s="424">
        <f>IF(IF(D13="(    )",0,D13)=0,0,IF(E13="(    )",0,E13)/IF(D13="(    )",0,D13))*100</f>
        <v>125</v>
      </c>
    </row>
    <row r="14" spans="1:7" s="228" customFormat="1" ht="20.25" customHeight="1">
      <c r="A14" s="316" t="s">
        <v>556</v>
      </c>
      <c r="B14" s="317"/>
      <c r="C14" s="318"/>
      <c r="D14" s="319"/>
      <c r="E14" s="319">
        <v>21</v>
      </c>
      <c r="F14" s="320">
        <f t="shared" si="4"/>
        <v>21</v>
      </c>
      <c r="G14" s="424">
        <f t="shared" si="3"/>
        <v>0</v>
      </c>
    </row>
    <row r="15" spans="1:7" s="228" customFormat="1" ht="20.25" customHeight="1">
      <c r="A15" s="316" t="s">
        <v>557</v>
      </c>
      <c r="B15" s="317"/>
      <c r="C15" s="318"/>
      <c r="D15" s="319"/>
      <c r="E15" s="319">
        <v>100</v>
      </c>
      <c r="F15" s="320">
        <f t="shared" si="4"/>
        <v>100</v>
      </c>
      <c r="G15" s="424">
        <f t="shared" si="3"/>
        <v>0</v>
      </c>
    </row>
    <row r="16" spans="1:7">
      <c r="A16" s="382" t="s">
        <v>558</v>
      </c>
      <c r="B16" s="383"/>
      <c r="C16" s="424"/>
      <c r="D16" s="424"/>
      <c r="E16" s="424">
        <v>50</v>
      </c>
      <c r="F16" s="424">
        <f t="shared" si="2"/>
        <v>50</v>
      </c>
      <c r="G16" s="424">
        <f t="shared" si="3"/>
        <v>0</v>
      </c>
    </row>
    <row r="17" spans="1:7" s="437" customFormat="1" ht="31.5">
      <c r="A17" s="385" t="s">
        <v>28</v>
      </c>
      <c r="B17" s="426">
        <v>4030</v>
      </c>
      <c r="C17" s="420">
        <f>SUM(C18:C26)</f>
        <v>44</v>
      </c>
      <c r="D17" s="420">
        <f>SUM(D18:D26)</f>
        <v>0</v>
      </c>
      <c r="E17" s="420">
        <f>SUM(E18:E26)</f>
        <v>86</v>
      </c>
      <c r="F17" s="420">
        <f t="shared" si="2"/>
        <v>86</v>
      </c>
      <c r="G17" s="420">
        <f t="shared" si="3"/>
        <v>0</v>
      </c>
    </row>
    <row r="18" spans="1:7" s="228" customFormat="1" ht="23.25" customHeight="1">
      <c r="A18" s="316" t="s">
        <v>539</v>
      </c>
      <c r="B18" s="317"/>
      <c r="C18" s="424">
        <v>44</v>
      </c>
      <c r="D18" s="319"/>
      <c r="E18" s="319"/>
      <c r="F18" s="320">
        <f>E18-D18</f>
        <v>0</v>
      </c>
      <c r="G18" s="424">
        <f t="shared" si="3"/>
        <v>0</v>
      </c>
    </row>
    <row r="19" spans="1:7" s="228" customFormat="1" ht="23.25" customHeight="1">
      <c r="A19" s="316" t="s">
        <v>559</v>
      </c>
      <c r="B19" s="317"/>
      <c r="C19" s="318"/>
      <c r="D19" s="319"/>
      <c r="E19" s="438">
        <v>5</v>
      </c>
      <c r="F19" s="320"/>
      <c r="G19" s="424"/>
    </row>
    <row r="20" spans="1:7" s="228" customFormat="1" ht="23.25" customHeight="1">
      <c r="A20" s="316" t="s">
        <v>560</v>
      </c>
      <c r="B20" s="317"/>
      <c r="C20" s="318"/>
      <c r="D20" s="319"/>
      <c r="E20" s="438">
        <v>7</v>
      </c>
      <c r="F20" s="320"/>
      <c r="G20" s="424"/>
    </row>
    <row r="21" spans="1:7" s="228" customFormat="1" ht="23.25" customHeight="1">
      <c r="A21" s="316" t="s">
        <v>561</v>
      </c>
      <c r="B21" s="317"/>
      <c r="C21" s="318"/>
      <c r="D21" s="319"/>
      <c r="E21" s="438">
        <v>25</v>
      </c>
      <c r="F21" s="320"/>
      <c r="G21" s="424"/>
    </row>
    <row r="22" spans="1:7" s="228" customFormat="1" ht="23.25" customHeight="1">
      <c r="A22" s="316" t="s">
        <v>562</v>
      </c>
      <c r="B22" s="317"/>
      <c r="C22" s="318"/>
      <c r="D22" s="319"/>
      <c r="E22" s="438">
        <v>10</v>
      </c>
      <c r="F22" s="320"/>
      <c r="G22" s="424"/>
    </row>
    <row r="23" spans="1:7" s="228" customFormat="1" ht="23.25" customHeight="1">
      <c r="A23" s="316" t="s">
        <v>563</v>
      </c>
      <c r="B23" s="317"/>
      <c r="C23" s="318"/>
      <c r="D23" s="319"/>
      <c r="E23" s="438">
        <v>5</v>
      </c>
      <c r="F23" s="320"/>
      <c r="G23" s="424"/>
    </row>
    <row r="24" spans="1:7" s="228" customFormat="1" ht="23.25" customHeight="1">
      <c r="A24" s="316" t="s">
        <v>564</v>
      </c>
      <c r="B24" s="317"/>
      <c r="C24" s="318"/>
      <c r="D24" s="319"/>
      <c r="E24" s="438">
        <v>4</v>
      </c>
      <c r="F24" s="320"/>
      <c r="G24" s="424"/>
    </row>
    <row r="25" spans="1:7">
      <c r="A25" s="382" t="s">
        <v>565</v>
      </c>
      <c r="B25" s="383"/>
      <c r="C25" s="424"/>
      <c r="D25" s="424"/>
      <c r="E25" s="424">
        <v>20</v>
      </c>
      <c r="F25" s="424">
        <f t="shared" si="2"/>
        <v>20</v>
      </c>
      <c r="G25" s="424">
        <f t="shared" si="3"/>
        <v>0</v>
      </c>
    </row>
    <row r="26" spans="1:7">
      <c r="A26" s="382" t="s">
        <v>566</v>
      </c>
      <c r="B26" s="383"/>
      <c r="C26" s="424"/>
      <c r="D26" s="424"/>
      <c r="E26" s="424">
        <v>10</v>
      </c>
      <c r="F26" s="424">
        <f t="shared" si="2"/>
        <v>10</v>
      </c>
      <c r="G26" s="424">
        <f t="shared" si="3"/>
        <v>0</v>
      </c>
    </row>
    <row r="27" spans="1:7" s="437" customFormat="1" ht="25.5" customHeight="1">
      <c r="A27" s="385" t="s">
        <v>3</v>
      </c>
      <c r="B27" s="426">
        <v>4040</v>
      </c>
      <c r="C27" s="420">
        <f>SUM(C28:C29)</f>
        <v>0</v>
      </c>
      <c r="D27" s="420">
        <f t="shared" ref="D27" si="5">SUM(D28:D29)</f>
        <v>0</v>
      </c>
      <c r="E27" s="420">
        <f t="shared" ref="E27" si="6">SUM(E28:E29)</f>
        <v>44</v>
      </c>
      <c r="F27" s="420">
        <f t="shared" si="2"/>
        <v>44</v>
      </c>
      <c r="G27" s="420">
        <f t="shared" si="3"/>
        <v>0</v>
      </c>
    </row>
    <row r="28" spans="1:7">
      <c r="A28" s="382" t="s">
        <v>567</v>
      </c>
      <c r="B28" s="383"/>
      <c r="C28" s="424"/>
      <c r="D28" s="424"/>
      <c r="E28" s="424">
        <v>30</v>
      </c>
      <c r="F28" s="424">
        <f t="shared" si="2"/>
        <v>30</v>
      </c>
      <c r="G28" s="424">
        <f t="shared" si="3"/>
        <v>0</v>
      </c>
    </row>
    <row r="29" spans="1:7">
      <c r="A29" s="382" t="s">
        <v>568</v>
      </c>
      <c r="B29" s="383"/>
      <c r="C29" s="424"/>
      <c r="D29" s="424"/>
      <c r="E29" s="424">
        <v>14</v>
      </c>
      <c r="F29" s="424">
        <f t="shared" si="2"/>
        <v>14</v>
      </c>
      <c r="G29" s="424">
        <f t="shared" si="3"/>
        <v>0</v>
      </c>
    </row>
    <row r="30" spans="1:7" s="437" customFormat="1" ht="31.5">
      <c r="A30" s="385" t="s">
        <v>60</v>
      </c>
      <c r="B30" s="426">
        <v>4050</v>
      </c>
      <c r="C30" s="420">
        <f>SUM(C31:C32)</f>
        <v>0</v>
      </c>
      <c r="D30" s="420">
        <f t="shared" ref="D30" si="7">SUM(D31:D32)</f>
        <v>0</v>
      </c>
      <c r="E30" s="420">
        <f t="shared" ref="E30" si="8">SUM(E31:E32)</f>
        <v>0</v>
      </c>
      <c r="F30" s="420">
        <f t="shared" si="2"/>
        <v>0</v>
      </c>
      <c r="G30" s="420">
        <f t="shared" si="3"/>
        <v>0</v>
      </c>
    </row>
    <row r="31" spans="1:7">
      <c r="A31" s="382"/>
      <c r="B31" s="383"/>
      <c r="C31" s="424"/>
      <c r="D31" s="424"/>
      <c r="E31" s="424"/>
      <c r="F31" s="424">
        <f t="shared" si="2"/>
        <v>0</v>
      </c>
      <c r="G31" s="424">
        <f t="shared" si="3"/>
        <v>0</v>
      </c>
    </row>
    <row r="32" spans="1:7">
      <c r="A32" s="382"/>
      <c r="B32" s="383"/>
      <c r="C32" s="424"/>
      <c r="D32" s="424"/>
      <c r="E32" s="424"/>
      <c r="F32" s="424">
        <f t="shared" si="2"/>
        <v>0</v>
      </c>
      <c r="G32" s="424">
        <f t="shared" si="3"/>
        <v>0</v>
      </c>
    </row>
    <row r="33" spans="1:12" s="437" customFormat="1" ht="25.5" customHeight="1">
      <c r="A33" s="385" t="s">
        <v>203</v>
      </c>
      <c r="B33" s="426">
        <v>4060</v>
      </c>
      <c r="C33" s="420">
        <f>SUM(C34:C35)</f>
        <v>0</v>
      </c>
      <c r="D33" s="420">
        <f t="shared" ref="D33" si="9">SUM(D34:D35)</f>
        <v>0</v>
      </c>
      <c r="E33" s="420">
        <f t="shared" ref="E33" si="10">SUM(E34:E35)</f>
        <v>0</v>
      </c>
      <c r="F33" s="420">
        <f t="shared" si="2"/>
        <v>0</v>
      </c>
      <c r="G33" s="420">
        <f t="shared" si="3"/>
        <v>0</v>
      </c>
    </row>
    <row r="34" spans="1:12">
      <c r="A34" s="382"/>
      <c r="B34" s="383"/>
      <c r="C34" s="424"/>
      <c r="D34" s="424"/>
      <c r="E34" s="424"/>
      <c r="F34" s="424">
        <f t="shared" si="2"/>
        <v>0</v>
      </c>
      <c r="G34" s="424">
        <f t="shared" si="3"/>
        <v>0</v>
      </c>
    </row>
    <row r="35" spans="1:12">
      <c r="A35" s="382"/>
      <c r="B35" s="383"/>
      <c r="C35" s="424"/>
      <c r="D35" s="424"/>
      <c r="E35" s="424"/>
      <c r="F35" s="424">
        <f t="shared" si="2"/>
        <v>0</v>
      </c>
      <c r="G35" s="424">
        <f t="shared" si="3"/>
        <v>0</v>
      </c>
    </row>
    <row r="36" spans="1:12">
      <c r="A36" s="388"/>
      <c r="B36" s="415"/>
      <c r="C36" s="428"/>
      <c r="D36" s="428"/>
      <c r="E36" s="428"/>
      <c r="F36" s="428"/>
      <c r="G36" s="428"/>
    </row>
    <row r="37" spans="1:12">
      <c r="A37" s="388"/>
      <c r="B37" s="415"/>
      <c r="C37" s="428"/>
      <c r="D37" s="428"/>
      <c r="E37" s="428"/>
      <c r="F37" s="428"/>
      <c r="G37" s="428"/>
    </row>
    <row r="38" spans="1:12">
      <c r="A38" s="388"/>
      <c r="B38" s="415"/>
      <c r="C38" s="428"/>
      <c r="D38" s="428"/>
      <c r="E38" s="428"/>
      <c r="F38" s="428"/>
      <c r="G38" s="428"/>
    </row>
    <row r="39" spans="1:12">
      <c r="A39" s="388"/>
      <c r="B39" s="415"/>
      <c r="C39" s="428"/>
      <c r="D39" s="428"/>
      <c r="E39" s="428"/>
      <c r="F39" s="428"/>
      <c r="G39" s="428"/>
    </row>
    <row r="40" spans="1:12">
      <c r="A40" s="388"/>
      <c r="B40" s="415"/>
      <c r="C40" s="428"/>
      <c r="D40" s="428"/>
      <c r="E40" s="428"/>
      <c r="F40" s="428"/>
      <c r="G40" s="428"/>
    </row>
    <row r="41" spans="1:12">
      <c r="A41" s="388"/>
      <c r="B41" s="415"/>
      <c r="C41" s="428"/>
      <c r="D41" s="428"/>
      <c r="E41" s="428"/>
      <c r="F41" s="428"/>
      <c r="G41" s="428"/>
    </row>
    <row r="42" spans="1:12" s="174" customFormat="1" ht="26.25" customHeight="1">
      <c r="A42" s="375" t="s">
        <v>446</v>
      </c>
      <c r="B42" s="531" t="s">
        <v>80</v>
      </c>
      <c r="C42" s="531"/>
      <c r="D42" s="531"/>
      <c r="E42" s="439"/>
      <c r="F42" s="533" t="s">
        <v>503</v>
      </c>
      <c r="G42" s="533"/>
      <c r="I42" s="2"/>
      <c r="J42" s="2"/>
      <c r="K42" s="2"/>
      <c r="L42" s="2"/>
    </row>
    <row r="43" spans="1:12" s="242" customFormat="1">
      <c r="A43" s="440" t="s">
        <v>362</v>
      </c>
      <c r="B43" s="532" t="s">
        <v>66</v>
      </c>
      <c r="C43" s="532"/>
      <c r="D43" s="532"/>
      <c r="F43" s="534" t="s">
        <v>174</v>
      </c>
      <c r="G43" s="534"/>
      <c r="I43" s="2"/>
      <c r="J43" s="2"/>
      <c r="K43" s="2"/>
      <c r="L43" s="2"/>
    </row>
    <row r="44" spans="1:12">
      <c r="A44" s="4"/>
      <c r="D44" s="84"/>
      <c r="E44" s="85"/>
      <c r="F44" s="85"/>
      <c r="G44" s="85"/>
    </row>
    <row r="45" spans="1:12">
      <c r="A45" s="4"/>
      <c r="D45" s="84"/>
      <c r="E45" s="85"/>
      <c r="F45" s="85"/>
      <c r="G45" s="85"/>
    </row>
    <row r="46" spans="1:12">
      <c r="A46" s="4"/>
      <c r="D46" s="84"/>
      <c r="E46" s="85"/>
      <c r="F46" s="85"/>
      <c r="G46" s="85"/>
    </row>
    <row r="47" spans="1:12">
      <c r="A47" s="4"/>
      <c r="D47" s="84"/>
      <c r="E47" s="85"/>
      <c r="F47" s="85"/>
      <c r="G47" s="85"/>
    </row>
    <row r="48" spans="1:12">
      <c r="A48" s="4"/>
      <c r="D48" s="84"/>
      <c r="E48" s="85"/>
      <c r="F48" s="85"/>
      <c r="G48" s="85"/>
    </row>
    <row r="49" spans="1:7">
      <c r="A49" s="4"/>
      <c r="D49" s="84"/>
      <c r="E49" s="85"/>
      <c r="F49" s="85"/>
      <c r="G49" s="85"/>
    </row>
    <row r="50" spans="1:7">
      <c r="A50" s="4"/>
      <c r="D50" s="84"/>
      <c r="E50" s="85"/>
      <c r="F50" s="85"/>
      <c r="G50" s="85"/>
    </row>
    <row r="51" spans="1:7">
      <c r="A51" s="4"/>
      <c r="D51" s="84"/>
      <c r="E51" s="85"/>
      <c r="F51" s="85"/>
      <c r="G51" s="85"/>
    </row>
    <row r="52" spans="1:7">
      <c r="A52" s="4"/>
      <c r="D52" s="84"/>
      <c r="E52" s="85"/>
      <c r="F52" s="85"/>
      <c r="G52" s="85"/>
    </row>
    <row r="53" spans="1:7">
      <c r="A53" s="4"/>
      <c r="D53" s="84"/>
      <c r="E53" s="85"/>
      <c r="F53" s="85"/>
      <c r="G53" s="85"/>
    </row>
    <row r="54" spans="1:7">
      <c r="A54" s="4"/>
      <c r="D54" s="84"/>
      <c r="E54" s="85"/>
      <c r="F54" s="85"/>
      <c r="G54" s="85"/>
    </row>
    <row r="55" spans="1:7">
      <c r="A55" s="4"/>
      <c r="D55" s="84"/>
      <c r="E55" s="85"/>
      <c r="F55" s="85"/>
      <c r="G55" s="85"/>
    </row>
    <row r="56" spans="1:7">
      <c r="A56" s="4"/>
      <c r="D56" s="84"/>
      <c r="E56" s="85"/>
      <c r="F56" s="85"/>
      <c r="G56" s="85"/>
    </row>
    <row r="57" spans="1:7">
      <c r="A57" s="4"/>
      <c r="D57" s="84"/>
      <c r="E57" s="85"/>
      <c r="F57" s="85"/>
      <c r="G57" s="85"/>
    </row>
    <row r="58" spans="1:7">
      <c r="A58" s="4"/>
      <c r="D58" s="84"/>
      <c r="E58" s="85"/>
      <c r="F58" s="85"/>
      <c r="G58" s="85"/>
    </row>
    <row r="59" spans="1:7">
      <c r="A59" s="4"/>
      <c r="D59" s="84"/>
      <c r="E59" s="85"/>
      <c r="F59" s="85"/>
      <c r="G59" s="85"/>
    </row>
    <row r="60" spans="1:7">
      <c r="A60" s="4"/>
      <c r="D60" s="84"/>
      <c r="E60" s="85"/>
      <c r="F60" s="85"/>
      <c r="G60" s="85"/>
    </row>
    <row r="61" spans="1:7">
      <c r="A61" s="4"/>
      <c r="D61" s="84"/>
      <c r="E61" s="85"/>
      <c r="F61" s="85"/>
      <c r="G61" s="85"/>
    </row>
    <row r="62" spans="1:7">
      <c r="A62" s="4"/>
      <c r="D62" s="84"/>
      <c r="E62" s="85"/>
      <c r="F62" s="85"/>
      <c r="G62" s="85"/>
    </row>
    <row r="63" spans="1:7">
      <c r="A63" s="4"/>
      <c r="D63" s="84"/>
      <c r="E63" s="85"/>
      <c r="F63" s="85"/>
      <c r="G63" s="85"/>
    </row>
    <row r="64" spans="1:7">
      <c r="A64" s="4"/>
      <c r="D64" s="84"/>
      <c r="E64" s="85"/>
      <c r="F64" s="85"/>
      <c r="G64" s="85"/>
    </row>
    <row r="65" spans="1:7">
      <c r="A65" s="4"/>
      <c r="D65" s="84"/>
      <c r="E65" s="85"/>
      <c r="F65" s="85"/>
      <c r="G65" s="85"/>
    </row>
    <row r="66" spans="1:7">
      <c r="A66" s="4"/>
      <c r="D66" s="84"/>
      <c r="E66" s="85"/>
      <c r="F66" s="85"/>
      <c r="G66" s="85"/>
    </row>
    <row r="67" spans="1:7">
      <c r="A67" s="4"/>
      <c r="D67" s="84"/>
      <c r="E67" s="85"/>
      <c r="F67" s="85"/>
      <c r="G67" s="85"/>
    </row>
    <row r="68" spans="1:7">
      <c r="A68" s="4"/>
      <c r="D68" s="84"/>
      <c r="E68" s="85"/>
      <c r="F68" s="85"/>
      <c r="G68" s="85"/>
    </row>
    <row r="69" spans="1:7">
      <c r="A69" s="4"/>
      <c r="D69" s="84"/>
      <c r="E69" s="85"/>
      <c r="F69" s="85"/>
      <c r="G69" s="85"/>
    </row>
    <row r="70" spans="1:7">
      <c r="A70" s="4"/>
      <c r="D70" s="84"/>
      <c r="E70" s="85"/>
      <c r="F70" s="85"/>
      <c r="G70" s="85"/>
    </row>
    <row r="71" spans="1:7">
      <c r="A71" s="4"/>
      <c r="D71" s="84"/>
      <c r="E71" s="85"/>
      <c r="F71" s="85"/>
      <c r="G71" s="85"/>
    </row>
    <row r="72" spans="1:7">
      <c r="A72" s="4"/>
      <c r="D72" s="84"/>
      <c r="E72" s="85"/>
      <c r="F72" s="85"/>
      <c r="G72" s="85"/>
    </row>
    <row r="73" spans="1:7">
      <c r="A73" s="4"/>
      <c r="D73" s="84"/>
      <c r="E73" s="85"/>
      <c r="F73" s="85"/>
      <c r="G73" s="85"/>
    </row>
    <row r="74" spans="1:7">
      <c r="A74" s="4"/>
      <c r="D74" s="84"/>
      <c r="E74" s="85"/>
      <c r="F74" s="85"/>
      <c r="G74" s="85"/>
    </row>
    <row r="75" spans="1:7">
      <c r="A75" s="4"/>
      <c r="D75" s="84"/>
      <c r="E75" s="85"/>
      <c r="F75" s="85"/>
      <c r="G75" s="85"/>
    </row>
    <row r="76" spans="1:7">
      <c r="A76" s="4"/>
      <c r="D76" s="84"/>
      <c r="E76" s="85"/>
      <c r="F76" s="85"/>
      <c r="G76" s="85"/>
    </row>
    <row r="77" spans="1:7">
      <c r="A77" s="4"/>
      <c r="D77" s="84"/>
      <c r="E77" s="85"/>
      <c r="F77" s="85"/>
      <c r="G77" s="85"/>
    </row>
    <row r="78" spans="1:7">
      <c r="A78" s="4"/>
      <c r="D78" s="84"/>
      <c r="E78" s="85"/>
      <c r="F78" s="85"/>
      <c r="G78" s="85"/>
    </row>
    <row r="79" spans="1:7">
      <c r="A79" s="4"/>
      <c r="D79" s="84"/>
      <c r="E79" s="85"/>
      <c r="F79" s="85"/>
      <c r="G79" s="85"/>
    </row>
    <row r="80" spans="1:7">
      <c r="A80" s="4"/>
      <c r="D80" s="84"/>
      <c r="E80" s="85"/>
      <c r="F80" s="85"/>
      <c r="G80" s="85"/>
    </row>
    <row r="81" spans="1:7">
      <c r="A81" s="4"/>
      <c r="D81" s="84"/>
      <c r="E81" s="85"/>
      <c r="F81" s="85"/>
      <c r="G81" s="85"/>
    </row>
    <row r="82" spans="1:7">
      <c r="A82" s="4"/>
      <c r="D82" s="84"/>
      <c r="E82" s="85"/>
      <c r="F82" s="85"/>
      <c r="G82" s="85"/>
    </row>
    <row r="83" spans="1:7">
      <c r="A83" s="4"/>
      <c r="D83" s="84"/>
      <c r="E83" s="85"/>
      <c r="F83" s="85"/>
      <c r="G83" s="85"/>
    </row>
    <row r="84" spans="1:7">
      <c r="A84" s="4"/>
      <c r="D84" s="84"/>
      <c r="E84" s="85"/>
      <c r="F84" s="85"/>
      <c r="G84" s="85"/>
    </row>
    <row r="85" spans="1:7">
      <c r="A85" s="4"/>
      <c r="D85" s="84"/>
      <c r="E85" s="85"/>
      <c r="F85" s="85"/>
      <c r="G85" s="85"/>
    </row>
    <row r="86" spans="1:7">
      <c r="A86" s="4"/>
      <c r="D86" s="84"/>
      <c r="E86" s="85"/>
      <c r="F86" s="85"/>
      <c r="G86" s="85"/>
    </row>
    <row r="87" spans="1:7">
      <c r="A87" s="4"/>
      <c r="D87" s="84"/>
      <c r="E87" s="85"/>
      <c r="F87" s="85"/>
      <c r="G87" s="85"/>
    </row>
    <row r="88" spans="1:7">
      <c r="A88" s="4"/>
      <c r="D88" s="84"/>
      <c r="E88" s="85"/>
      <c r="F88" s="85"/>
      <c r="G88" s="85"/>
    </row>
    <row r="89" spans="1:7">
      <c r="A89" s="4"/>
      <c r="D89" s="84"/>
      <c r="E89" s="85"/>
      <c r="F89" s="85"/>
      <c r="G89" s="85"/>
    </row>
    <row r="90" spans="1:7">
      <c r="A90" s="4"/>
      <c r="D90" s="84"/>
      <c r="E90" s="85"/>
      <c r="F90" s="85"/>
      <c r="G90" s="85"/>
    </row>
    <row r="91" spans="1:7">
      <c r="A91" s="4"/>
      <c r="D91" s="84"/>
      <c r="E91" s="85"/>
      <c r="F91" s="85"/>
      <c r="G91" s="85"/>
    </row>
    <row r="92" spans="1:7">
      <c r="A92" s="4"/>
      <c r="D92" s="84"/>
      <c r="E92" s="85"/>
      <c r="F92" s="85"/>
      <c r="G92" s="85"/>
    </row>
    <row r="93" spans="1:7">
      <c r="A93" s="4"/>
      <c r="D93" s="84"/>
      <c r="E93" s="85"/>
      <c r="F93" s="85"/>
      <c r="G93" s="85"/>
    </row>
    <row r="94" spans="1:7">
      <c r="A94" s="4"/>
      <c r="D94" s="84"/>
      <c r="E94" s="85"/>
      <c r="F94" s="85"/>
      <c r="G94" s="85"/>
    </row>
    <row r="95" spans="1:7">
      <c r="A95" s="4"/>
      <c r="D95" s="84"/>
      <c r="E95" s="85"/>
      <c r="F95" s="85"/>
      <c r="G95" s="85"/>
    </row>
    <row r="96" spans="1:7">
      <c r="A96" s="4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  <row r="241" spans="1:1">
      <c r="A241" s="6"/>
    </row>
    <row r="242" spans="1:1">
      <c r="A242" s="6"/>
    </row>
    <row r="243" spans="1:1">
      <c r="A243" s="6"/>
    </row>
    <row r="244" spans="1:1">
      <c r="A244" s="6"/>
    </row>
    <row r="245" spans="1:1">
      <c r="A245" s="6"/>
    </row>
    <row r="246" spans="1:1">
      <c r="A246" s="6"/>
    </row>
    <row r="247" spans="1:1">
      <c r="A247" s="6"/>
    </row>
    <row r="248" spans="1:1">
      <c r="A248" s="6"/>
    </row>
    <row r="249" spans="1:1">
      <c r="A249" s="6"/>
    </row>
    <row r="250" spans="1:1">
      <c r="A250" s="6"/>
    </row>
    <row r="251" spans="1:1">
      <c r="A251" s="6"/>
    </row>
    <row r="252" spans="1:1">
      <c r="A252" s="6"/>
    </row>
    <row r="253" spans="1:1">
      <c r="A253" s="6"/>
    </row>
    <row r="254" spans="1:1">
      <c r="A254" s="6"/>
    </row>
    <row r="255" spans="1:1">
      <c r="A255" s="6"/>
    </row>
    <row r="256" spans="1:1">
      <c r="A256" s="6"/>
    </row>
    <row r="257" spans="1:1">
      <c r="A257" s="6"/>
    </row>
    <row r="258" spans="1:1">
      <c r="A258" s="6"/>
    </row>
    <row r="259" spans="1:1">
      <c r="A259" s="6"/>
    </row>
    <row r="260" spans="1:1">
      <c r="A260" s="6"/>
    </row>
    <row r="261" spans="1:1">
      <c r="A261" s="6"/>
    </row>
    <row r="262" spans="1:1">
      <c r="A262" s="6"/>
    </row>
    <row r="263" spans="1:1">
      <c r="A263" s="6"/>
    </row>
  </sheetData>
  <mergeCells count="5">
    <mergeCell ref="B42:D42"/>
    <mergeCell ref="B43:D43"/>
    <mergeCell ref="F42:G42"/>
    <mergeCell ref="F43:G43"/>
    <mergeCell ref="A2:G2"/>
  </mergeCells>
  <printOptions horizontalCentered="1"/>
  <pageMargins left="0.59055118110236227" right="0.59055118110236227" top="0.78740157480314965" bottom="0.59055118110236227" header="0" footer="0"/>
  <pageSetup paperSize="9" scale="76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23</vt:i4>
      </vt:variant>
    </vt:vector>
  </HeadingPairs>
  <TitlesOfParts>
    <vt:vector size="37" baseType="lpstr">
      <vt:lpstr>Осн. фін. пок.</vt:lpstr>
      <vt:lpstr>I. Фін результат</vt:lpstr>
      <vt:lpstr>Розшифровка фінрезультати</vt:lpstr>
      <vt:lpstr>ІІ. Розр. з бюджетом</vt:lpstr>
      <vt:lpstr>Розшифровка з розр з бюджет</vt:lpstr>
      <vt:lpstr>ІІІ. Рух грош. коштів</vt:lpstr>
      <vt:lpstr>Розшифровка до Руху</vt:lpstr>
      <vt:lpstr>IV. Кап. інвестиції</vt:lpstr>
      <vt:lpstr>Розшифровка до капівидатків</vt:lpstr>
      <vt:lpstr> V. Коефіцієнти</vt:lpstr>
      <vt:lpstr>6.1. Інша інфо_1</vt:lpstr>
      <vt:lpstr>6.2. Інша інфо_2</vt:lpstr>
      <vt:lpstr>VII Статутн. капіт</vt:lpstr>
      <vt:lpstr>Розшифровка до Статутного</vt:lpstr>
      <vt:lpstr>' V. Коефіцієнти'!Заголовки_для_печати</vt:lpstr>
      <vt:lpstr>'I. Фін результат'!Заголовки_для_печати</vt:lpstr>
      <vt:lpstr>'ІІ. Розр. з бюджетом'!Заголовки_для_печати</vt:lpstr>
      <vt:lpstr>'ІІІ. Рух грош. коштів'!Заголовки_для_печати</vt:lpstr>
      <vt:lpstr>'Осн. фін. пок.'!Заголовки_для_печати</vt:lpstr>
      <vt:lpstr>'Розшифровка до капівидатків'!Заголовки_для_печати</vt:lpstr>
      <vt:lpstr>'Розшифровка до Руху'!Заголовки_для_печати</vt:lpstr>
      <vt:lpstr>'Розшифровка з розр з бюджет'!Заголовки_для_печати</vt:lpstr>
      <vt:lpstr>'Розшифровка фінрезультати'!Заголовки_для_печати</vt:lpstr>
      <vt:lpstr>' V. Коефіцієнти'!Область_печати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'VII Статутн. капіт'!Область_печати</vt:lpstr>
      <vt:lpstr>'ІІ. Розр. з бюджетом'!Область_печати</vt:lpstr>
      <vt:lpstr>'ІІІ. Рух грош. коштів'!Область_печати</vt:lpstr>
      <vt:lpstr>'Осн. фін. пок.'!Область_печати</vt:lpstr>
      <vt:lpstr>'Розшифровка до капівидатків'!Область_печати</vt:lpstr>
      <vt:lpstr>'Розшифровка до Руху'!Область_печати</vt:lpstr>
      <vt:lpstr>'Розшифровка до Статутного'!Область_печати</vt:lpstr>
      <vt:lpstr>'Розшифровка з розр з бюджет'!Область_печати</vt:lpstr>
      <vt:lpstr>'Розшифровка фінрезультати'!Область_печати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админ</cp:lastModifiedBy>
  <cp:lastPrinted>2023-02-20T14:04:16Z</cp:lastPrinted>
  <dcterms:created xsi:type="dcterms:W3CDTF">2003-03-13T16:00:22Z</dcterms:created>
  <dcterms:modified xsi:type="dcterms:W3CDTF">2023-02-23T08:12:52Z</dcterms:modified>
</cp:coreProperties>
</file>